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Queen\общая\Арина\Черкасская на сайт\"/>
    </mc:Choice>
  </mc:AlternateContent>
  <xr:revisionPtr revIDLastSave="0" documentId="13_ncr:1_{F7EA9FC1-C0E2-49F0-9D48-009D266FB80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за 1кв 2024 год" sheetId="25" r:id="rId1"/>
  </sheets>
  <externalReferences>
    <externalReference r:id="rId2"/>
  </externalReferences>
  <definedNames>
    <definedName name="_xlnm.Print_Area" localSheetId="0">'за 1кв 2024 год'!$B$7:$L$359</definedName>
  </definedNames>
  <calcPr calcId="181029" calcMode="manual"/>
</workbook>
</file>

<file path=xl/calcChain.xml><?xml version="1.0" encoding="utf-8"?>
<calcChain xmlns="http://schemas.openxmlformats.org/spreadsheetml/2006/main">
  <c r="C320" i="25" l="1"/>
  <c r="C323" i="25" l="1"/>
  <c r="C204" i="25"/>
  <c r="C49" i="25"/>
  <c r="L160" i="25" l="1"/>
  <c r="G77" i="25"/>
  <c r="K322" i="25"/>
  <c r="L322" i="25" s="1"/>
  <c r="G322" i="25"/>
  <c r="G12" i="25"/>
  <c r="D12" i="25"/>
  <c r="E7" i="25"/>
  <c r="G7" i="25"/>
  <c r="G18" i="25"/>
  <c r="K18" i="25" s="1"/>
  <c r="D18" i="25"/>
  <c r="K20" i="25"/>
  <c r="K21" i="25"/>
  <c r="K19" i="25"/>
  <c r="K14" i="25"/>
  <c r="K13" i="25"/>
  <c r="K6" i="25"/>
  <c r="K5" i="25"/>
  <c r="J35" i="25"/>
  <c r="J34" i="25" s="1"/>
  <c r="I36" i="25"/>
  <c r="J36" i="25"/>
  <c r="K36" i="25"/>
  <c r="J37" i="25"/>
  <c r="L37" i="25"/>
  <c r="I39" i="25"/>
  <c r="I38" i="25" s="1"/>
  <c r="L38" i="25" s="1"/>
  <c r="K39" i="25"/>
  <c r="L40" i="25"/>
  <c r="I41" i="25"/>
  <c r="L41" i="25"/>
  <c r="I42" i="25"/>
  <c r="K42" i="25"/>
  <c r="L42" i="25" s="1"/>
  <c r="L43" i="25"/>
  <c r="I44" i="25"/>
  <c r="K44" i="25"/>
  <c r="L45" i="25"/>
  <c r="I46" i="25"/>
  <c r="I47" i="25"/>
  <c r="L81" i="25"/>
  <c r="L333" i="25"/>
  <c r="K332" i="25"/>
  <c r="K331" i="25"/>
  <c r="I332" i="25"/>
  <c r="I331" i="25"/>
  <c r="K51" i="25"/>
  <c r="I303" i="25"/>
  <c r="J305" i="25"/>
  <c r="J304" i="25"/>
  <c r="I304" i="25"/>
  <c r="L305" i="25"/>
  <c r="K304" i="25"/>
  <c r="K303" i="25"/>
  <c r="L303" i="25" s="1"/>
  <c r="L223" i="25"/>
  <c r="K222" i="25"/>
  <c r="K221" i="25"/>
  <c r="I222" i="25"/>
  <c r="I168" i="25"/>
  <c r="I167" i="25"/>
  <c r="L247" i="25"/>
  <c r="K246" i="25"/>
  <c r="K245" i="25"/>
  <c r="L219" i="25"/>
  <c r="K217" i="25"/>
  <c r="K218" i="25"/>
  <c r="K190" i="25"/>
  <c r="I190" i="25"/>
  <c r="I189" i="25" s="1"/>
  <c r="K180" i="25"/>
  <c r="K181" i="25"/>
  <c r="J182" i="25"/>
  <c r="J180" i="25" s="1"/>
  <c r="I182" i="25"/>
  <c r="K255" i="25"/>
  <c r="K254" i="25" s="1"/>
  <c r="L254" i="25" s="1"/>
  <c r="L256" i="25"/>
  <c r="I255" i="25"/>
  <c r="I254" i="25"/>
  <c r="J254" i="25"/>
  <c r="K94" i="25"/>
  <c r="K307" i="25"/>
  <c r="K306" i="25"/>
  <c r="I307" i="25"/>
  <c r="I306" i="25" s="1"/>
  <c r="L306" i="25" s="1"/>
  <c r="K301" i="25"/>
  <c r="I301" i="25"/>
  <c r="L301" i="25" s="1"/>
  <c r="K296" i="25"/>
  <c r="L296" i="25" s="1"/>
  <c r="I296" i="25"/>
  <c r="K293" i="25"/>
  <c r="I293" i="25"/>
  <c r="L293" i="25"/>
  <c r="K290" i="25"/>
  <c r="K289" i="25"/>
  <c r="I290" i="25"/>
  <c r="I289" i="25" s="1"/>
  <c r="K277" i="25"/>
  <c r="I277" i="25"/>
  <c r="K261" i="25"/>
  <c r="I261" i="25"/>
  <c r="K258" i="25"/>
  <c r="I258" i="25"/>
  <c r="K252" i="25"/>
  <c r="I252" i="25"/>
  <c r="K249" i="25"/>
  <c r="L249" i="25" s="1"/>
  <c r="I249" i="25"/>
  <c r="K243" i="25"/>
  <c r="I243" i="25"/>
  <c r="L243" i="25"/>
  <c r="K235" i="25"/>
  <c r="K234" i="25"/>
  <c r="I235" i="25"/>
  <c r="I234" i="25" s="1"/>
  <c r="K211" i="25"/>
  <c r="L211" i="25" s="1"/>
  <c r="I211" i="25"/>
  <c r="L202" i="25"/>
  <c r="K201" i="25"/>
  <c r="K200" i="25" s="1"/>
  <c r="I201" i="25"/>
  <c r="K193" i="25"/>
  <c r="K192" i="25" s="1"/>
  <c r="I193" i="25"/>
  <c r="L194" i="25"/>
  <c r="K184" i="25"/>
  <c r="L184" i="25" s="1"/>
  <c r="K176" i="25"/>
  <c r="K175" i="25"/>
  <c r="I176" i="25"/>
  <c r="I175" i="25" s="1"/>
  <c r="K168" i="25"/>
  <c r="K171" i="25"/>
  <c r="I171" i="25"/>
  <c r="L171" i="25" s="1"/>
  <c r="K139" i="25"/>
  <c r="I139" i="25"/>
  <c r="K130" i="25"/>
  <c r="I130" i="25"/>
  <c r="K121" i="25"/>
  <c r="I121" i="25"/>
  <c r="K101" i="25"/>
  <c r="I101" i="25"/>
  <c r="I94" i="25"/>
  <c r="K88" i="25"/>
  <c r="I88" i="25"/>
  <c r="K80" i="25"/>
  <c r="I80" i="25"/>
  <c r="I79" i="25" s="1"/>
  <c r="K69" i="25"/>
  <c r="K68" i="25"/>
  <c r="I69" i="25"/>
  <c r="K66" i="25"/>
  <c r="L67" i="25"/>
  <c r="I66" i="25"/>
  <c r="K64" i="25"/>
  <c r="I64" i="25"/>
  <c r="K54" i="25"/>
  <c r="I54" i="25"/>
  <c r="I53" i="25" s="1"/>
  <c r="K335" i="25"/>
  <c r="L335" i="25" s="1"/>
  <c r="I335" i="25"/>
  <c r="I334" i="25" s="1"/>
  <c r="L330" i="25"/>
  <c r="L336" i="25"/>
  <c r="J277" i="25"/>
  <c r="L259" i="25"/>
  <c r="J252" i="25"/>
  <c r="L191" i="25"/>
  <c r="J80" i="25"/>
  <c r="L70" i="25"/>
  <c r="J54" i="25"/>
  <c r="K71" i="25"/>
  <c r="K82" i="25"/>
  <c r="L82" i="25" s="1"/>
  <c r="K85" i="25"/>
  <c r="K90" i="25"/>
  <c r="K104" i="25"/>
  <c r="K108" i="25"/>
  <c r="K112" i="25"/>
  <c r="K111" i="25"/>
  <c r="K118" i="25"/>
  <c r="K133" i="25"/>
  <c r="K132" i="25"/>
  <c r="K135" i="25"/>
  <c r="K137" i="25"/>
  <c r="K142" i="25"/>
  <c r="K146" i="25"/>
  <c r="K141" i="25"/>
  <c r="K150" i="25"/>
  <c r="K154" i="25"/>
  <c r="K163" i="25"/>
  <c r="K162" i="25"/>
  <c r="K161" i="25" s="1"/>
  <c r="L161" i="25" s="1"/>
  <c r="K170" i="25"/>
  <c r="K178" i="25"/>
  <c r="L185" i="25"/>
  <c r="K183" i="25"/>
  <c r="K186" i="25"/>
  <c r="L186" i="25" s="1"/>
  <c r="K196" i="25"/>
  <c r="K198" i="25"/>
  <c r="K195" i="25"/>
  <c r="K206" i="25"/>
  <c r="K205" i="25" s="1"/>
  <c r="L205" i="25" s="1"/>
  <c r="K210" i="25"/>
  <c r="K209" i="25"/>
  <c r="K208" i="25" s="1"/>
  <c r="K230" i="25"/>
  <c r="L230" i="25" s="1"/>
  <c r="K232" i="25"/>
  <c r="K239" i="25"/>
  <c r="K237" i="25" s="1"/>
  <c r="K242" i="25"/>
  <c r="K248" i="25"/>
  <c r="L248" i="25" s="1"/>
  <c r="K251" i="25"/>
  <c r="K266" i="25"/>
  <c r="K263" i="25"/>
  <c r="L263" i="25" s="1"/>
  <c r="K260" i="25"/>
  <c r="K282" i="25"/>
  <c r="K276" i="25"/>
  <c r="K295" i="25"/>
  <c r="K300" i="25"/>
  <c r="L300" i="25" s="1"/>
  <c r="K311" i="25"/>
  <c r="K310" i="25" s="1"/>
  <c r="K328" i="25"/>
  <c r="K338" i="25"/>
  <c r="L338" i="25" s="1"/>
  <c r="K343" i="25"/>
  <c r="K349" i="25"/>
  <c r="K348" i="25" s="1"/>
  <c r="K352" i="25"/>
  <c r="I71" i="25"/>
  <c r="L71" i="25" s="1"/>
  <c r="I82" i="25"/>
  <c r="I85" i="25"/>
  <c r="I90" i="25"/>
  <c r="L90" i="25" s="1"/>
  <c r="I104" i="25"/>
  <c r="I103" i="25" s="1"/>
  <c r="I108" i="25"/>
  <c r="I112" i="25"/>
  <c r="I118" i="25"/>
  <c r="I133" i="25"/>
  <c r="I132" i="25" s="1"/>
  <c r="I135" i="25"/>
  <c r="I137" i="25"/>
  <c r="I142" i="25"/>
  <c r="I146" i="25"/>
  <c r="I150" i="25"/>
  <c r="I154" i="25"/>
  <c r="I163" i="25"/>
  <c r="I162" i="25" s="1"/>
  <c r="I170" i="25"/>
  <c r="I178" i="25"/>
  <c r="I183" i="25"/>
  <c r="I186" i="25"/>
  <c r="I196" i="25"/>
  <c r="I198" i="25"/>
  <c r="I206" i="25"/>
  <c r="I205" i="25"/>
  <c r="I210" i="25"/>
  <c r="I209" i="25" s="1"/>
  <c r="I208" i="25" s="1"/>
  <c r="I230" i="25"/>
  <c r="I232" i="25"/>
  <c r="I239" i="25"/>
  <c r="I237" i="25" s="1"/>
  <c r="I242" i="25"/>
  <c r="I248" i="25"/>
  <c r="I251" i="25"/>
  <c r="L251" i="25" s="1"/>
  <c r="I257" i="25"/>
  <c r="I266" i="25"/>
  <c r="I263" i="25"/>
  <c r="I260" i="25"/>
  <c r="L260" i="25" s="1"/>
  <c r="I282" i="25"/>
  <c r="I279" i="25" s="1"/>
  <c r="I276" i="25"/>
  <c r="I295" i="25"/>
  <c r="I300" i="25"/>
  <c r="I311" i="25"/>
  <c r="L311" i="25"/>
  <c r="I338" i="25"/>
  <c r="I343" i="25"/>
  <c r="L337" i="25"/>
  <c r="L358" i="25"/>
  <c r="L357" i="25"/>
  <c r="K356" i="25"/>
  <c r="I356" i="25"/>
  <c r="L356" i="25" s="1"/>
  <c r="L347" i="25"/>
  <c r="K346" i="25"/>
  <c r="L346" i="25" s="1"/>
  <c r="I346" i="25"/>
  <c r="L345" i="25"/>
  <c r="K344" i="25"/>
  <c r="L344" i="25" s="1"/>
  <c r="I344" i="25"/>
  <c r="L342" i="25"/>
  <c r="K341" i="25"/>
  <c r="I341" i="25"/>
  <c r="K339" i="25"/>
  <c r="L313" i="25"/>
  <c r="K312" i="25"/>
  <c r="L312" i="25" s="1"/>
  <c r="I312" i="25"/>
  <c r="L302" i="25"/>
  <c r="L299" i="25"/>
  <c r="K298" i="25"/>
  <c r="I298" i="25"/>
  <c r="L297" i="25"/>
  <c r="L294" i="25"/>
  <c r="K292" i="25"/>
  <c r="I292" i="25"/>
  <c r="L292" i="25" s="1"/>
  <c r="L288" i="25"/>
  <c r="L287" i="25"/>
  <c r="K286" i="25"/>
  <c r="I286" i="25"/>
  <c r="L286" i="25" s="1"/>
  <c r="K285" i="25"/>
  <c r="I285" i="25"/>
  <c r="L284" i="25"/>
  <c r="L283" i="25"/>
  <c r="L281" i="25"/>
  <c r="L280" i="25"/>
  <c r="L278" i="25"/>
  <c r="K274" i="25"/>
  <c r="K273" i="25" s="1"/>
  <c r="I274" i="25"/>
  <c r="I273" i="25" s="1"/>
  <c r="L273" i="25" s="1"/>
  <c r="L272" i="25"/>
  <c r="L271" i="25"/>
  <c r="K270" i="25"/>
  <c r="K269" i="25" s="1"/>
  <c r="I270" i="25"/>
  <c r="L268" i="25"/>
  <c r="L267" i="25"/>
  <c r="L265" i="25"/>
  <c r="L264" i="25"/>
  <c r="L253" i="25"/>
  <c r="L250" i="25"/>
  <c r="L236" i="25"/>
  <c r="L233" i="25"/>
  <c r="L231" i="25"/>
  <c r="L214" i="25"/>
  <c r="K213" i="25"/>
  <c r="I213" i="25"/>
  <c r="L212" i="25"/>
  <c r="L207" i="25"/>
  <c r="L197" i="25"/>
  <c r="L188" i="25"/>
  <c r="K187" i="25"/>
  <c r="I187" i="25"/>
  <c r="L179" i="25"/>
  <c r="L174" i="25"/>
  <c r="K173" i="25"/>
  <c r="I173" i="25"/>
  <c r="L172" i="25"/>
  <c r="L165" i="25"/>
  <c r="L164" i="25"/>
  <c r="L159" i="25"/>
  <c r="K158" i="25"/>
  <c r="I158" i="25"/>
  <c r="L158" i="25" s="1"/>
  <c r="K157" i="25"/>
  <c r="I157" i="25"/>
  <c r="L169" i="25"/>
  <c r="L152" i="25"/>
  <c r="L151" i="25"/>
  <c r="L148" i="25"/>
  <c r="L147" i="25"/>
  <c r="L145" i="25"/>
  <c r="L144" i="25"/>
  <c r="L143" i="25"/>
  <c r="L134" i="25"/>
  <c r="L128" i="25"/>
  <c r="K127" i="25"/>
  <c r="I127" i="25"/>
  <c r="L126" i="25"/>
  <c r="K125" i="25"/>
  <c r="I125" i="25"/>
  <c r="L124" i="25"/>
  <c r="K123" i="25"/>
  <c r="I123" i="25"/>
  <c r="L123" i="25" s="1"/>
  <c r="L122" i="25"/>
  <c r="L106" i="25"/>
  <c r="L105" i="25"/>
  <c r="L102" i="25"/>
  <c r="L100" i="25"/>
  <c r="K99" i="25"/>
  <c r="I99" i="25"/>
  <c r="L98" i="25"/>
  <c r="K97" i="25"/>
  <c r="L97" i="25" s="1"/>
  <c r="I97" i="25"/>
  <c r="K96" i="25"/>
  <c r="I96" i="25"/>
  <c r="L95" i="25"/>
  <c r="L92" i="25"/>
  <c r="K91" i="25"/>
  <c r="I91" i="25"/>
  <c r="L89" i="25"/>
  <c r="L87" i="25"/>
  <c r="K86" i="25"/>
  <c r="I86" i="25"/>
  <c r="L86" i="25" s="1"/>
  <c r="L84" i="25"/>
  <c r="K83" i="25"/>
  <c r="I83" i="25"/>
  <c r="L75" i="25"/>
  <c r="I74" i="25"/>
  <c r="L74" i="25" s="1"/>
  <c r="L73" i="25"/>
  <c r="K72" i="25"/>
  <c r="I72" i="25"/>
  <c r="L72" i="25" s="1"/>
  <c r="L65" i="25"/>
  <c r="I62" i="25"/>
  <c r="I61" i="25"/>
  <c r="I59" i="25"/>
  <c r="I57" i="25"/>
  <c r="I56" i="25"/>
  <c r="L55" i="25"/>
  <c r="J32" i="25"/>
  <c r="J53" i="25"/>
  <c r="J49" i="25" s="1"/>
  <c r="J55" i="25"/>
  <c r="J79" i="25"/>
  <c r="J78" i="25"/>
  <c r="J93" i="25"/>
  <c r="J167" i="25"/>
  <c r="J166" i="25"/>
  <c r="J210" i="25"/>
  <c r="J209" i="25" s="1"/>
  <c r="J239" i="25"/>
  <c r="J236" i="25" s="1"/>
  <c r="J234" i="25" s="1"/>
  <c r="J244" i="25"/>
  <c r="J242" i="25"/>
  <c r="J250" i="25"/>
  <c r="J247" i="25" s="1"/>
  <c r="J253" i="25"/>
  <c r="J251" i="25"/>
  <c r="J257" i="25"/>
  <c r="J270" i="25"/>
  <c r="J269" i="25" s="1"/>
  <c r="J278" i="25"/>
  <c r="J276" i="25"/>
  <c r="J287" i="25"/>
  <c r="J285" i="25" s="1"/>
  <c r="J289" i="25"/>
  <c r="J317" i="25"/>
  <c r="J314" i="25" s="1"/>
  <c r="J350" i="25"/>
  <c r="J349" i="25" s="1"/>
  <c r="J81" i="25"/>
  <c r="J89" i="25"/>
  <c r="J118" i="25"/>
  <c r="J329" i="25"/>
  <c r="J327" i="25"/>
  <c r="J326" i="25" s="1"/>
  <c r="J338" i="25"/>
  <c r="J343" i="25"/>
  <c r="J355" i="25"/>
  <c r="J353" i="25" s="1"/>
  <c r="J352" i="25" s="1"/>
  <c r="I339" i="25"/>
  <c r="L339" i="25" s="1"/>
  <c r="L355" i="25"/>
  <c r="L340" i="25"/>
  <c r="G349" i="25"/>
  <c r="G348" i="25" s="1"/>
  <c r="L244" i="25"/>
  <c r="K327" i="25"/>
  <c r="L329" i="25"/>
  <c r="I327" i="25"/>
  <c r="L326" i="25"/>
  <c r="I328" i="25"/>
  <c r="L177" i="25"/>
  <c r="L262" i="25"/>
  <c r="L291" i="25"/>
  <c r="I354" i="25"/>
  <c r="K354" i="25"/>
  <c r="L131" i="25"/>
  <c r="L140" i="25"/>
  <c r="L308" i="25"/>
  <c r="K257" i="25"/>
  <c r="I68" i="25"/>
  <c r="L68" i="25" s="1"/>
  <c r="I245" i="25"/>
  <c r="L245" i="25" s="1"/>
  <c r="I246" i="25"/>
  <c r="L246" i="25"/>
  <c r="L52" i="25"/>
  <c r="I51" i="25"/>
  <c r="I50" i="25" s="1"/>
  <c r="I217" i="25"/>
  <c r="I218" i="25"/>
  <c r="L178" i="25"/>
  <c r="L319" i="25"/>
  <c r="L320" i="25"/>
  <c r="L315" i="25"/>
  <c r="L350" i="25"/>
  <c r="L318" i="25"/>
  <c r="L285" i="25"/>
  <c r="L324" i="25"/>
  <c r="G314" i="25"/>
  <c r="L316" i="25"/>
  <c r="L235" i="25"/>
  <c r="L317" i="25"/>
  <c r="L321" i="25"/>
  <c r="J303" i="25"/>
  <c r="L323" i="25"/>
  <c r="K314" i="25"/>
  <c r="J315" i="25"/>
  <c r="J316" i="25"/>
  <c r="K215" i="25"/>
  <c r="K203" i="25"/>
  <c r="L203" i="25" s="1"/>
  <c r="K224" i="25"/>
  <c r="K325" i="25"/>
  <c r="K33" i="25"/>
  <c r="K32" i="25" s="1"/>
  <c r="L39" i="25"/>
  <c r="L290" i="25"/>
  <c r="K103" i="25"/>
  <c r="L103" i="25" s="1"/>
  <c r="K334" i="25"/>
  <c r="L334" i="25" s="1"/>
  <c r="L78" i="25"/>
  <c r="L139" i="25"/>
  <c r="L196" i="25"/>
  <c r="L101" i="25"/>
  <c r="L304" i="25"/>
  <c r="L206" i="25"/>
  <c r="L307" i="25"/>
  <c r="L142" i="25"/>
  <c r="I200" i="25"/>
  <c r="L200" i="25" s="1"/>
  <c r="L201" i="25"/>
  <c r="K279" i="25"/>
  <c r="L282" i="25"/>
  <c r="L218" i="25"/>
  <c r="L354" i="25"/>
  <c r="L258" i="25"/>
  <c r="L277" i="25"/>
  <c r="L187" i="25"/>
  <c r="K12" i="25"/>
  <c r="G352" i="25"/>
  <c r="G351" i="25" s="1"/>
  <c r="L353" i="25"/>
  <c r="L217" i="25"/>
  <c r="G221" i="25"/>
  <c r="L44" i="25"/>
  <c r="I35" i="25"/>
  <c r="L49" i="25"/>
  <c r="J52" i="25"/>
  <c r="J51" i="25" s="1"/>
  <c r="J50" i="25" s="1"/>
  <c r="I149" i="25"/>
  <c r="K167" i="25"/>
  <c r="L167" i="25"/>
  <c r="L168" i="25"/>
  <c r="L166" i="25"/>
  <c r="G325" i="25"/>
  <c r="I229" i="25"/>
  <c r="I228" i="25" s="1"/>
  <c r="I227" i="25" s="1"/>
  <c r="L225" i="25"/>
  <c r="G224" i="25"/>
  <c r="L216" i="25"/>
  <c r="L220" i="25"/>
  <c r="G33" i="25"/>
  <c r="L34" i="25"/>
  <c r="G215" i="25"/>
  <c r="L215" i="25" s="1"/>
  <c r="L133" i="25"/>
  <c r="L83" i="25"/>
  <c r="L127" i="25"/>
  <c r="K149" i="25"/>
  <c r="L99" i="25"/>
  <c r="L204" i="25"/>
  <c r="G203" i="25"/>
  <c r="K189" i="25"/>
  <c r="L189" i="25" s="1"/>
  <c r="L255" i="25"/>
  <c r="I129" i="25"/>
  <c r="J181" i="25"/>
  <c r="I181" i="25"/>
  <c r="L181" i="25" s="1"/>
  <c r="L146" i="25"/>
  <c r="L222" i="25"/>
  <c r="L332" i="25"/>
  <c r="L163" i="25"/>
  <c r="L176" i="25"/>
  <c r="L279" i="25" l="1"/>
  <c r="I226" i="25"/>
  <c r="L91" i="25"/>
  <c r="L96" i="25"/>
  <c r="L170" i="25"/>
  <c r="L150" i="25"/>
  <c r="I111" i="25"/>
  <c r="L276" i="25"/>
  <c r="L266" i="25"/>
  <c r="L210" i="25"/>
  <c r="L132" i="25"/>
  <c r="L69" i="25"/>
  <c r="L88" i="25"/>
  <c r="L121" i="25"/>
  <c r="L252" i="25"/>
  <c r="L261" i="25"/>
  <c r="L190" i="25"/>
  <c r="L331" i="25"/>
  <c r="L327" i="25"/>
  <c r="J337" i="25"/>
  <c r="L157" i="25"/>
  <c r="L213" i="25"/>
  <c r="L298" i="25"/>
  <c r="L341" i="25"/>
  <c r="I141" i="25"/>
  <c r="L343" i="25"/>
  <c r="L85" i="25"/>
  <c r="L66" i="25"/>
  <c r="I93" i="25"/>
  <c r="L125" i="25"/>
  <c r="L257" i="25"/>
  <c r="E11" i="25"/>
  <c r="L352" i="25"/>
  <c r="L295" i="25"/>
  <c r="L208" i="25"/>
  <c r="L183" i="25"/>
  <c r="L141" i="25"/>
  <c r="L175" i="25"/>
  <c r="G11" i="25"/>
  <c r="L314" i="25"/>
  <c r="L33" i="25"/>
  <c r="L224" i="25"/>
  <c r="K351" i="25"/>
  <c r="L351" i="25" s="1"/>
  <c r="J245" i="25"/>
  <c r="J246" i="25"/>
  <c r="I269" i="25"/>
  <c r="L270" i="25"/>
  <c r="K129" i="25"/>
  <c r="L129" i="25" s="1"/>
  <c r="L130" i="25"/>
  <c r="L269" i="25"/>
  <c r="L328" i="25"/>
  <c r="L237" i="25"/>
  <c r="K53" i="25"/>
  <c r="L53" i="25" s="1"/>
  <c r="L54" i="25"/>
  <c r="I192" i="25"/>
  <c r="L193" i="25"/>
  <c r="L182" i="25"/>
  <c r="I180" i="25"/>
  <c r="L180" i="25" s="1"/>
  <c r="L221" i="25"/>
  <c r="L36" i="25"/>
  <c r="K35" i="25"/>
  <c r="L35" i="25" s="1"/>
  <c r="J248" i="25"/>
  <c r="J225" i="25" s="1"/>
  <c r="K77" i="25"/>
  <c r="I195" i="25"/>
  <c r="L195" i="25" s="1"/>
  <c r="L310" i="25"/>
  <c r="K309" i="25"/>
  <c r="K229" i="25"/>
  <c r="L232" i="25"/>
  <c r="L192" i="25"/>
  <c r="L234" i="25"/>
  <c r="L289" i="25"/>
  <c r="L242" i="25"/>
  <c r="L149" i="25"/>
  <c r="L209" i="25"/>
  <c r="L162" i="25"/>
  <c r="L325" i="25"/>
  <c r="L173" i="25"/>
  <c r="L104" i="25"/>
  <c r="K63" i="25"/>
  <c r="L64" i="25"/>
  <c r="K79" i="25"/>
  <c r="L79" i="25" s="1"/>
  <c r="L80" i="25"/>
  <c r="L94" i="25"/>
  <c r="K93" i="25"/>
  <c r="K50" i="25"/>
  <c r="L50" i="25" s="1"/>
  <c r="L51" i="25"/>
  <c r="K11" i="25"/>
  <c r="G32" i="25"/>
  <c r="L32" i="25" s="1"/>
  <c r="L348" i="25"/>
  <c r="L349" i="25"/>
  <c r="G309" i="25"/>
  <c r="G76" i="25" s="1"/>
  <c r="L93" i="25" l="1"/>
  <c r="J219" i="25"/>
  <c r="J223" i="25"/>
  <c r="J222" i="25" s="1"/>
  <c r="J221" i="25" s="1"/>
  <c r="J220" i="25" s="1"/>
  <c r="J76" i="25"/>
  <c r="J359" i="25" s="1"/>
  <c r="K76" i="25"/>
  <c r="K359" i="25" s="1"/>
  <c r="L77" i="25"/>
  <c r="K228" i="25"/>
  <c r="L229" i="25"/>
  <c r="K62" i="25"/>
  <c r="L63" i="25"/>
  <c r="L309" i="25"/>
  <c r="K226" i="25" l="1"/>
  <c r="L226" i="25" s="1"/>
  <c r="L228" i="25"/>
  <c r="K227" i="25"/>
  <c r="L227" i="25" s="1"/>
  <c r="L62" i="25"/>
  <c r="K61" i="25"/>
  <c r="J217" i="25"/>
  <c r="J216" i="25" s="1"/>
  <c r="J215" i="25" s="1"/>
  <c r="J218" i="25"/>
  <c r="G359" i="25"/>
  <c r="L359" i="25" s="1"/>
  <c r="L76" i="25"/>
  <c r="L61" i="25" l="1"/>
  <c r="K60" i="25"/>
  <c r="L60" i="25" l="1"/>
  <c r="K59" i="25"/>
  <c r="L59" i="25" l="1"/>
  <c r="K58" i="25"/>
  <c r="K57" i="25" l="1"/>
  <c r="L58" i="25"/>
  <c r="L57" i="25" l="1"/>
  <c r="K56" i="25"/>
  <c r="L56" i="25" s="1"/>
</calcChain>
</file>

<file path=xl/sharedStrings.xml><?xml version="1.0" encoding="utf-8"?>
<sst xmlns="http://schemas.openxmlformats.org/spreadsheetml/2006/main" count="1628" uniqueCount="295">
  <si>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</si>
  <si>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</si>
  <si>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</si>
  <si>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</si>
  <si>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</si>
  <si>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</si>
  <si>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</si>
  <si>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</si>
  <si>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</si>
  <si>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</si>
  <si>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</si>
  <si>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</si>
  <si>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</si>
  <si>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</si>
  <si>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</si>
  <si>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</si>
  <si>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</si>
  <si>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</si>
  <si>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</si>
  <si>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</si>
  <si>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</si>
  <si>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</si>
  <si>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</si>
  <si>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</si>
  <si>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</si>
  <si>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0500</t>
  </si>
  <si>
    <t>Благоустройство</t>
  </si>
  <si>
    <t>0503</t>
  </si>
  <si>
    <t>0700</t>
  </si>
  <si>
    <t>0801</t>
  </si>
  <si>
    <t>0804</t>
  </si>
  <si>
    <t>1004</t>
  </si>
  <si>
    <t>262</t>
  </si>
  <si>
    <t>ИТОГО: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</si>
  <si>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</si>
  <si>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</si>
  <si>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</si>
  <si>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</si>
  <si>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</si>
  <si>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</si>
  <si>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</si>
  <si>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</si>
  <si>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</si>
  <si>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</si>
  <si>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</si>
  <si>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</si>
  <si>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</si>
  <si>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</si>
  <si>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</si>
  <si>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</si>
  <si>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</si>
  <si>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</si>
  <si>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</si>
  <si>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</si>
  <si>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</si>
  <si>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</si>
  <si>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</si>
  <si>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</si>
  <si>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</si>
  <si>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</si>
  <si>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</si>
  <si>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</si>
  <si>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</si>
  <si>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</si>
  <si>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</si>
  <si>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</si>
  <si>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</si>
  <si>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</si>
  <si>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</si>
  <si>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</si>
  <si>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</si>
  <si>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</si>
  <si>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</si>
  <si>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</si>
  <si>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</si>
  <si>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</si>
  <si>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</si>
  <si>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</si>
  <si>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</si>
  <si>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</si>
  <si>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</si>
  <si>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</si>
  <si>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</si>
  <si>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</si>
  <si>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</si>
  <si>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</si>
  <si>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</si>
  <si>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</si>
  <si>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</si>
  <si>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</si>
  <si>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</si>
  <si>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</si>
  <si>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</si>
  <si>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</si>
  <si>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</si>
  <si>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</si>
  <si>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</si>
  <si>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</si>
  <si>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</si>
  <si>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</si>
  <si>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</si>
  <si>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</si>
  <si>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</si>
  <si>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</si>
  <si>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</si>
  <si>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</si>
  <si>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</si>
  <si>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</si>
  <si>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</si>
  <si>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</si>
  <si>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</si>
  <si>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</si>
  <si>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</si>
  <si>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</si>
  <si>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</si>
  <si>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</si>
  <si>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</si>
  <si>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</si>
  <si>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</si>
  <si>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</si>
  <si>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</si>
  <si>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</si>
  <si>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</si>
  <si>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</si>
  <si>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</si>
  <si>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</si>
  <si>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</si>
  <si>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</si>
  <si>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</si>
  <si>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</si>
  <si>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</si>
  <si>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</si>
  <si>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</si>
  <si>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</si>
  <si>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</si>
  <si>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</si>
  <si>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закупок товаров, работ, услуг для обеспечения муниципальных нужд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</si>
  <si>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</si>
  <si>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</si>
  <si>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</si>
  <si>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</si>
  <si>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</si>
  <si>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</si>
  <si>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</si>
  <si>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</si>
  <si>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79500 00490</t>
  </si>
  <si>
    <t>79500 00530</t>
  </si>
  <si>
    <t>09200 00460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</si>
  <si>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</si>
  <si>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</si>
  <si>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</si>
  <si>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</si>
  <si>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</si>
  <si>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</si>
  <si>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</si>
  <si>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</si>
  <si>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</si>
  <si>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</si>
  <si>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</si>
  <si>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</si>
  <si>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</si>
  <si>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60000 00161</t>
  </si>
  <si>
    <t>60000 00162</t>
  </si>
  <si>
    <t>51000 00100</t>
  </si>
  <si>
    <t>21900 00090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</si>
  <si>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</si>
  <si>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</si>
  <si>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</si>
  <si>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</si>
  <si>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</si>
  <si>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</si>
  <si>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</si>
  <si>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</si>
  <si>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</si>
  <si>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</si>
  <si>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</si>
  <si>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</si>
  <si>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</si>
  <si>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</si>
  <si>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</si>
  <si>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</si>
  <si>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</si>
  <si>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</si>
  <si>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</si>
  <si>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</si>
  <si>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</si>
  <si>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</si>
  <si>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Резервный фонд Местной администрации</t>
  </si>
  <si>
    <t>0709</t>
  </si>
  <si>
    <t xml:space="preserve">Другие вопросы в области образования
</t>
  </si>
  <si>
    <t>212</t>
  </si>
  <si>
    <t>Прочие выплаты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</si>
  <si>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</si>
  <si>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</si>
  <si>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 xml:space="preserve">% исполнения 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</si>
  <si>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</si>
  <si>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</si>
  <si>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</si>
  <si>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43100 00 191</t>
  </si>
  <si>
    <t>Пенсионное обеспечение</t>
  </si>
  <si>
    <t>1001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</si>
  <si>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</si>
  <si>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</si>
  <si>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</si>
  <si>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</si>
  <si>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</si>
  <si>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</si>
  <si>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</si>
  <si>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</si>
  <si>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1</t>
  </si>
  <si>
    <t>0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</si>
  <si>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</si>
  <si>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</si>
  <si>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</si>
  <si>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Размещение, содержание, включая ремонт, ограждений декоративных, ограждений газонных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</si>
  <si>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</si>
  <si>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</si>
  <si>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</si>
  <si>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</si>
  <si>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</si>
  <si>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</si>
  <si>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</si>
  <si>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</si>
  <si>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 на внутриквартальных территориях</t>
  </si>
  <si>
    <t>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</si>
  <si>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60000 00135</t>
  </si>
  <si>
    <t>0310</t>
  </si>
  <si>
    <t>Содержание депутатов, осуществляющих свои полномочия на постоянной основе</t>
  </si>
  <si>
    <t>00200 00020</t>
  </si>
  <si>
    <t>Ведомственная целевая программа  участия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</si>
  <si>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</si>
  <si>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</si>
  <si>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>Налог на доходы физических лиц</t>
  </si>
  <si>
    <t>Прочие неналоговые доходы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</si>
  <si>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</si>
  <si>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Главный распорядитель средств местного бюджета - Муниципальный совет внутригородского муниципального образования города федерального значения Санкт-Петербурга муниципальный округ  Комендантский аэродром</t>
  </si>
  <si>
    <t xml:space="preserve">Главный распорядитель средств местного бюджета - Местная администрациявнутригородского муниципального образования города федерального значения Санкт-Петербурга муниципальный округ  Комендантский аэродром </t>
  </si>
  <si>
    <t>Муниципальная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</si>
  <si>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79600 00510</t>
  </si>
  <si>
    <t>Муниципальная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</si>
  <si>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79700 00520</t>
  </si>
  <si>
    <t>0412</t>
  </si>
  <si>
    <t xml:space="preserve">Муниципальная программа основных мероприятий по содействию развития малого бизнеса на территории МО Комендантский аэродром </t>
  </si>
  <si>
    <t>34500 00110</t>
  </si>
  <si>
    <t>Ведомственная целевая программа  участия в реализации мер по профилактике дорожно-транспортного травматизма на территории МО</t>
  </si>
  <si>
    <t>Расходы на организацию благоустройства по размещению спортивной и детской площадок на внутриквартальной территории МО, за счет средств местного бюджета</t>
  </si>
  <si>
    <t>60000 М2500</t>
  </si>
  <si>
    <t>Расходы на организацию благоустройства по размещению спортивной и детской площадок на внутриквартальной территории МО, за счет субсидии из бюджета Санкт-Петербурга</t>
  </si>
  <si>
    <t>60000 S2500</t>
  </si>
  <si>
    <t>Социальные выплаты гражданам, кроме публичных нормативных социальных выплат</t>
  </si>
  <si>
    <t>587,2</t>
  </si>
  <si>
    <t>Доходы, всего</t>
  </si>
  <si>
    <t>Субвенции</t>
  </si>
  <si>
    <t>тыс.руб.</t>
  </si>
  <si>
    <t>% исполнения</t>
  </si>
  <si>
    <t xml:space="preserve">Фонд оплаты труда государственных (муниципальных) органов
</t>
  </si>
  <si>
    <t>Исполнение бюджета по расходам</t>
  </si>
  <si>
    <t>Исполнение бюджета по доходам</t>
  </si>
  <si>
    <t>Наименование показателя</t>
  </si>
  <si>
    <t xml:space="preserve">Доходы </t>
  </si>
  <si>
    <t xml:space="preserve">Расходы </t>
  </si>
  <si>
    <t>Дефицит (-) / Профицит (+)</t>
  </si>
  <si>
    <t>Налоговые и неналоговые доходы:</t>
  </si>
  <si>
    <t>Доходы от оказания платных услуг и компенсации затрат государства</t>
  </si>
  <si>
    <t>Дотации</t>
  </si>
  <si>
    <t>-</t>
  </si>
  <si>
    <t>Субсидии</t>
  </si>
  <si>
    <t>Участие в организации и финансировании временного трудоустройства несовершеннолетних  в возрасте от 14 до 18 лет в свободное от учебы время</t>
  </si>
  <si>
    <t>Содействие развитию малого бизнеса на территории муниципального образования</t>
  </si>
  <si>
    <t>Доходы от продажи материальных и нематериальных активов</t>
  </si>
  <si>
    <t>Штрафы, санкции, возмещение ущерба</t>
  </si>
  <si>
    <t>,</t>
  </si>
  <si>
    <t xml:space="preserve">Сведения о ходе исполнения бюджета внутригородского муниципального образования города федерального значения Санкт-Петербурга 
муниципальный округ Комендантский аэродром за  1 квартал 2024 года
</t>
  </si>
  <si>
    <t>Исполнение на 01.04.2024г.</t>
  </si>
  <si>
    <t>Утверждено на 2024 год</t>
  </si>
  <si>
    <t>Исполнено на 01.04.2024 год</t>
  </si>
  <si>
    <t>План на 2024 г.</t>
  </si>
  <si>
    <t>Исполнено за  1 квартал 2024 г.</t>
  </si>
  <si>
    <t>0107</t>
  </si>
  <si>
    <t>Обеспечение проведения выборов и референдумов</t>
  </si>
  <si>
    <t xml:space="preserve">Безвозмездные поступления, в том числе: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</si>
  <si>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</si>
  <si>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расходования средств местного бюджета на организацию и проведение досуговых мероприятий для жителей муниципального образования</t>
  </si>
  <si>
    <t>Муниципальная программа по обеспечению условий для развития на территории МО Комендантский аэродром физической культуры и массового спорта, организации и проведению спортивных мероприятий МО Комендантский аэродром</t>
  </si>
  <si>
    <t>Муниципальная программа расходования средств местного бюджета на издание и опубликование муниципальных правовых актов и иной информации о развитии МО Комендантский аэродром</t>
  </si>
  <si>
    <t>ВОЗВРАТ ОСТАТКОВ СУБСИДИЙ, СУБВЕНЦИЙ И ИНЫХ МЕЖБЮДЖЕТНЫХ ТРАНСФЕРТОВ, ИМЕЮЩИХ ЦЕЛЕВОЕ НАЗНАЧЕНИЕ, ПРОШЛЫХ ЛЕТ</t>
  </si>
  <si>
    <r>
      <t>2024 год
(</t>
    </r>
    <r>
      <rPr>
        <b/>
        <i/>
        <sz val="9"/>
        <rFont val="Times New Roman"/>
        <family val="1"/>
        <charset val="204"/>
      </rPr>
      <t>утвержденный бюджет)</t>
    </r>
    <r>
      <rPr>
        <b/>
        <i/>
        <sz val="10"/>
        <rFont val="Times New Roman"/>
        <family val="1"/>
        <charset val="204"/>
      </rPr>
      <t xml:space="preserve">
(утвержденный бюджет) 2021 год (исполненный бюджет) % исполнения
</t>
    </r>
  </si>
  <si>
    <t xml:space="preserve">Бюджет муниципального образования МО Комендантский аэродром на 2024 год и плановый период 2025 и 2026 гг., утвержден Решением Муниципального совета от 07.12.2023г. №191. В ходе исполнения бюджета, в течении 1 квартала 2024г. в утвержденный бюджет, были внесены изменения решением Муниципального совета от 15.02.2024г. №203, с учетом которых основные плановые показатели бюджета составили:
</t>
  </si>
  <si>
    <t>Муниципальная программа  по военно-патриотическому воспитанию граждан, проживающих на территории МО Комендантский аэродром</t>
  </si>
  <si>
    <t>Муниципальная программа расходования средств местного бюджета на участие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неровностей, на внутриквартальных проездах.</t>
  </si>
  <si>
    <t>Муниципальная программа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Санкт-Петербурга.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</si>
  <si>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</si>
  <si>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Муниципальная программа расходования средств местного бюджета на 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</si>
  <si>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Муниципальная программа основных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  аэродром</t>
  </si>
  <si>
    <t>Численность муниципальных служащих ОМСУ – 22 человека (МА - 20 чел., МС - 2 чел). Расходы на заработную плату  за 1 квартал 2024 года составили  3 406,7  тыс.рублей. Начисления на выплаты по оплате труда -  834,6 тыс.рублей. Муниципальные служащие органов опеки 6 человек 605,7 тыс. руб., начисления на выплаты по оплате труда -  146,6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</si>
</sst>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_р_."/>
  </numFmts>
  <fonts count="25" x14ac:knownFonts="1">
    <font>
      <sz val="10"/>
      <name val="MS Sans Serif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MS Sans Serif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S Sans Serif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Arial Narrow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9" fillId="0" borderId="0"/>
    <xf numFmtId="0" fontId="20" fillId="0" borderId="0"/>
  </cellStyleXfs>
  <cellXfs count="227">
    <xf numFmtId="0" fontId="0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49" fontId="1" fillId="2" borderId="0" xfId="0" applyNumberFormat="1" applyFont="1" applyFill="1" applyBorder="1" applyAlignment="1" applyProtection="1">
      <alignment vertical="top"/>
    </xf>
    <xf numFmtId="49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164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vertical="top"/>
    </xf>
    <xf numFmtId="164" fontId="3" fillId="2" borderId="0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6" fillId="2" borderId="2" xfId="0" applyNumberFormat="1" applyFont="1" applyFill="1" applyBorder="1" applyAlignment="1" applyProtection="1">
      <alignment vertical="top"/>
    </xf>
    <xf numFmtId="164" fontId="3" fillId="2" borderId="3" xfId="0" applyNumberFormat="1" applyFont="1" applyFill="1" applyBorder="1" applyAlignment="1" applyProtection="1">
      <alignment vertical="top"/>
    </xf>
    <xf numFmtId="164" fontId="9" fillId="2" borderId="4" xfId="0" applyNumberFormat="1" applyFont="1" applyFill="1" applyBorder="1" applyAlignment="1" applyProtection="1">
      <alignment horizontal="center" vertical="top" wrapText="1"/>
    </xf>
    <xf numFmtId="164" fontId="11" fillId="2" borderId="4" xfId="0" applyNumberFormat="1" applyFont="1" applyFill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 wrapText="1"/>
    </xf>
    <xf numFmtId="164" fontId="11" fillId="2" borderId="4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top"/>
    </xf>
    <xf numFmtId="164" fontId="12" fillId="0" borderId="4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12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justify" vertical="top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justify" vertical="top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Continuous" vertical="center" wrapText="1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 wrapText="1"/>
    </xf>
    <xf numFmtId="165" fontId="12" fillId="0" borderId="4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/>
    </xf>
    <xf numFmtId="165" fontId="6" fillId="0" borderId="5" xfId="0" applyNumberFormat="1" applyFont="1" applyFill="1" applyBorder="1" applyAlignment="1" applyProtection="1">
      <alignment vertical="top"/>
    </xf>
    <xf numFmtId="165" fontId="9" fillId="0" borderId="4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13" fillId="0" borderId="4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left" vertical="top" wrapText="1"/>
    </xf>
    <xf numFmtId="49" fontId="7" fillId="0" borderId="4" xfId="0" applyNumberFormat="1" applyFont="1" applyFill="1" applyBorder="1" applyAlignment="1" applyProtection="1">
      <alignment horizontal="center" vertical="top"/>
    </xf>
    <xf numFmtId="12" fontId="3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justify" vertical="top"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49" fontId="3" fillId="0" borderId="4" xfId="0" applyNumberFormat="1" applyFont="1" applyFill="1" applyBorder="1" applyAlignment="1" applyProtection="1">
      <alignment horizontal="center" vertical="top"/>
    </xf>
    <xf numFmtId="49" fontId="5" fillId="0" borderId="4" xfId="0" applyNumberFormat="1" applyFont="1" applyFill="1" applyBorder="1" applyAlignment="1" applyProtection="1">
      <alignment horizontal="center" vertical="top"/>
    </xf>
    <xf numFmtId="49" fontId="5" fillId="0" borderId="4" xfId="0" applyNumberFormat="1" applyFont="1" applyFill="1" applyBorder="1" applyAlignment="1" applyProtection="1">
      <alignment horizontal="justify" vertical="top"/>
    </xf>
    <xf numFmtId="49" fontId="3" fillId="0" borderId="4" xfId="0" applyNumberFormat="1" applyFont="1" applyFill="1" applyBorder="1" applyAlignment="1" applyProtection="1">
      <alignment horizontal="left" vertical="top"/>
    </xf>
    <xf numFmtId="164" fontId="11" fillId="2" borderId="6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49" fontId="3" fillId="0" borderId="4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left" vertical="justify" wrapText="1"/>
    </xf>
    <xf numFmtId="49" fontId="1" fillId="2" borderId="4" xfId="0" applyNumberFormat="1" applyFont="1" applyFill="1" applyBorder="1" applyAlignment="1" applyProtection="1">
      <alignment vertical="top"/>
    </xf>
    <xf numFmtId="49" fontId="2" fillId="2" borderId="4" xfId="0" applyNumberFormat="1" applyFont="1" applyFill="1" applyBorder="1" applyAlignment="1" applyProtection="1">
      <alignment vertical="top"/>
    </xf>
    <xf numFmtId="166" fontId="16" fillId="2" borderId="4" xfId="0" applyNumberFormat="1" applyFont="1" applyFill="1" applyBorder="1" applyAlignment="1" applyProtection="1">
      <alignment horizontal="center" vertical="top" wrapText="1"/>
    </xf>
    <xf numFmtId="166" fontId="11" fillId="2" borderId="4" xfId="0" applyNumberFormat="1" applyFont="1" applyFill="1" applyBorder="1" applyAlignment="1" applyProtection="1">
      <alignment horizontal="center" vertical="center"/>
    </xf>
    <xf numFmtId="165" fontId="12" fillId="2" borderId="4" xfId="0" applyNumberFormat="1" applyFont="1" applyFill="1" applyBorder="1" applyAlignment="1" applyProtection="1">
      <alignment horizontal="center" vertical="center"/>
    </xf>
    <xf numFmtId="166" fontId="12" fillId="2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justify" vertical="top" wrapText="1"/>
    </xf>
    <xf numFmtId="49" fontId="5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top"/>
    </xf>
    <xf numFmtId="0" fontId="17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>
      <alignment vertical="top" wrapText="1"/>
    </xf>
    <xf numFmtId="49" fontId="4" fillId="0" borderId="4" xfId="0" applyNumberFormat="1" applyFont="1" applyBorder="1" applyAlignment="1">
      <alignment horizontal="center" vertical="top"/>
    </xf>
    <xf numFmtId="12" fontId="5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>
      <alignment vertical="top"/>
    </xf>
    <xf numFmtId="165" fontId="11" fillId="3" borderId="4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>
      <alignment vertical="top"/>
    </xf>
    <xf numFmtId="165" fontId="12" fillId="3" borderId="4" xfId="0" applyNumberFormat="1" applyFon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justify" vertical="top" wrapText="1"/>
    </xf>
    <xf numFmtId="49" fontId="5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top" wrapText="1"/>
    </xf>
    <xf numFmtId="49" fontId="3" fillId="4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top"/>
    </xf>
    <xf numFmtId="165" fontId="11" fillId="4" borderId="4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justify" vertical="top" wrapText="1"/>
    </xf>
    <xf numFmtId="165" fontId="12" fillId="4" borderId="4" xfId="0" applyNumberFormat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/>
    </xf>
    <xf numFmtId="12" fontId="5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2" fillId="2" borderId="4" xfId="0" applyNumberFormat="1" applyFont="1" applyFill="1" applyBorder="1" applyAlignment="1" applyProtection="1">
      <alignment vertical="top"/>
    </xf>
    <xf numFmtId="0" fontId="17" fillId="2" borderId="4" xfId="0" applyNumberFormat="1" applyFont="1" applyFill="1" applyBorder="1" applyAlignment="1" applyProtection="1">
      <alignment vertical="center" wrapText="1"/>
    </xf>
    <xf numFmtId="0" fontId="18" fillId="0" borderId="4" xfId="0" applyNumberFormat="1" applyFont="1" applyFill="1" applyBorder="1" applyAlignment="1" applyProtection="1">
      <alignment vertical="center" wrapText="1"/>
    </xf>
    <xf numFmtId="0" fontId="17" fillId="2" borderId="4" xfId="0" applyNumberFormat="1" applyFont="1" applyFill="1" applyBorder="1" applyAlignment="1" applyProtection="1">
      <alignment vertical="center"/>
    </xf>
    <xf numFmtId="0" fontId="3" fillId="2" borderId="7" xfId="0" applyNumberFormat="1" applyFont="1" applyFill="1" applyBorder="1" applyAlignment="1" applyProtection="1">
      <alignment horizontal="left" vertical="top"/>
    </xf>
    <xf numFmtId="0" fontId="17" fillId="2" borderId="7" xfId="0" applyNumberFormat="1" applyFont="1" applyFill="1" applyBorder="1" applyAlignment="1" applyProtection="1">
      <alignment vertical="center" wrapText="1"/>
    </xf>
    <xf numFmtId="0" fontId="17" fillId="2" borderId="7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justify" vertical="center" wrapText="1"/>
    </xf>
    <xf numFmtId="0" fontId="2" fillId="2" borderId="7" xfId="0" applyNumberFormat="1" applyFont="1" applyFill="1" applyBorder="1" applyAlignment="1" applyProtection="1">
      <alignment horizontal="center" vertical="top"/>
    </xf>
    <xf numFmtId="165" fontId="11" fillId="0" borderId="7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justify" vertical="top" wrapText="1"/>
    </xf>
    <xf numFmtId="0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vertical="top"/>
    </xf>
    <xf numFmtId="2" fontId="3" fillId="0" borderId="4" xfId="0" applyNumberFormat="1" applyFont="1" applyFill="1" applyBorder="1" applyAlignment="1" applyProtection="1">
      <alignment vertical="top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2" fontId="3" fillId="0" borderId="0" xfId="0" applyNumberFormat="1" applyFont="1" applyFill="1" applyBorder="1" applyAlignment="1" applyProtection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 applyProtection="1">
      <alignment vertical="center"/>
    </xf>
    <xf numFmtId="164" fontId="14" fillId="2" borderId="4" xfId="0" applyNumberFormat="1" applyFont="1" applyFill="1" applyBorder="1" applyAlignment="1" applyProtection="1">
      <alignment horizontal="center" vertical="center"/>
    </xf>
    <xf numFmtId="165" fontId="14" fillId="0" borderId="4" xfId="0" applyNumberFormat="1" applyFont="1" applyFill="1" applyBorder="1" applyAlignment="1" applyProtection="1">
      <alignment horizontal="center" vertical="center"/>
    </xf>
    <xf numFmtId="166" fontId="14" fillId="2" borderId="4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vertical="center" wrapText="1"/>
    </xf>
    <xf numFmtId="165" fontId="5" fillId="0" borderId="4" xfId="0" applyNumberFormat="1" applyFont="1" applyFill="1" applyBorder="1" applyAlignment="1" applyProtection="1">
      <alignment horizontal="center" vertical="top" wrapText="1"/>
    </xf>
    <xf numFmtId="165" fontId="3" fillId="0" borderId="4" xfId="0" applyNumberFormat="1" applyFont="1" applyFill="1" applyBorder="1" applyAlignment="1" applyProtection="1">
      <alignment horizontal="center" vertical="top" wrapText="1"/>
    </xf>
    <xf numFmtId="165" fontId="14" fillId="0" borderId="4" xfId="0" applyNumberFormat="1" applyFont="1" applyFill="1" applyBorder="1" applyAlignment="1" applyProtection="1">
      <alignment horizontal="center" vertical="center" wrapText="1"/>
    </xf>
    <xf numFmtId="165" fontId="17" fillId="0" borderId="4" xfId="0" applyNumberFormat="1" applyFont="1" applyFill="1" applyBorder="1" applyAlignment="1" applyProtection="1">
      <alignment horizontal="center" vertical="center" wrapText="1"/>
    </xf>
    <xf numFmtId="165" fontId="24" fillId="0" borderId="4" xfId="0" applyNumberFormat="1" applyFont="1" applyFill="1" applyBorder="1" applyAlignment="1" applyProtection="1">
      <alignment vertical="top"/>
    </xf>
    <xf numFmtId="165" fontId="18" fillId="0" borderId="4" xfId="0" applyNumberFormat="1" applyFont="1" applyFill="1" applyBorder="1" applyAlignment="1" applyProtection="1">
      <alignment vertical="center" wrapText="1"/>
    </xf>
    <xf numFmtId="165" fontId="17" fillId="2" borderId="4" xfId="0" applyNumberFormat="1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164" fontId="11" fillId="0" borderId="7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center" wrapText="1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6" fontId="12" fillId="2" borderId="7" xfId="0" applyNumberFormat="1" applyFont="1" applyFill="1" applyBorder="1" applyAlignment="1" applyProtection="1">
      <alignment horizontal="center" vertical="center"/>
    </xf>
    <xf numFmtId="166" fontId="12" fillId="2" borderId="10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9" xfId="0" applyNumberFormat="1" applyFont="1" applyFill="1" applyBorder="1" applyAlignment="1" applyProtection="1">
      <alignment horizontal="center" vertical="center"/>
    </xf>
    <xf numFmtId="165" fontId="11" fillId="0" borderId="10" xfId="0" applyNumberFormat="1" applyFont="1" applyFill="1" applyBorder="1" applyAlignment="1" applyProtection="1">
      <alignment horizontal="center" vertical="center"/>
    </xf>
    <xf numFmtId="165" fontId="12" fillId="0" borderId="7" xfId="0" applyNumberFormat="1" applyFont="1" applyFill="1" applyBorder="1" applyAlignment="1" applyProtection="1">
      <alignment horizontal="center" vertical="center"/>
    </xf>
    <xf numFmtId="165" fontId="12" fillId="0" borderId="9" xfId="0" applyNumberFormat="1" applyFont="1" applyFill="1" applyBorder="1" applyAlignment="1" applyProtection="1">
      <alignment horizontal="center" vertical="center"/>
    </xf>
    <xf numFmtId="165" fontId="12" fillId="0" borderId="10" xfId="0" applyNumberFormat="1" applyFont="1" applyFill="1" applyBorder="1" applyAlignment="1" applyProtection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2" fillId="4" borderId="7" xfId="0" applyNumberFormat="1" applyFont="1" applyFill="1" applyBorder="1" applyAlignment="1">
      <alignment horizontal="center" vertical="center"/>
    </xf>
    <xf numFmtId="165" fontId="12" fillId="4" borderId="9" xfId="0" applyNumberFormat="1" applyFont="1" applyFill="1" applyBorder="1" applyAlignment="1">
      <alignment horizontal="center" vertical="center"/>
    </xf>
    <xf numFmtId="165" fontId="12" fillId="4" borderId="10" xfId="0" applyNumberFormat="1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/>
    </xf>
    <xf numFmtId="165" fontId="11" fillId="4" borderId="9" xfId="0" applyNumberFormat="1" applyFont="1" applyFill="1" applyBorder="1" applyAlignment="1">
      <alignment horizontal="center" vertical="center"/>
    </xf>
    <xf numFmtId="165" fontId="11" fillId="4" borderId="10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 wrapText="1"/>
    </xf>
    <xf numFmtId="165" fontId="11" fillId="0" borderId="9" xfId="0" applyNumberFormat="1" applyFont="1" applyFill="1" applyBorder="1" applyAlignment="1" applyProtection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</xf>
    <xf numFmtId="166" fontId="11" fillId="2" borderId="7" xfId="0" applyNumberFormat="1" applyFont="1" applyFill="1" applyBorder="1" applyAlignment="1" applyProtection="1">
      <alignment horizontal="center" vertical="center"/>
    </xf>
    <xf numFmtId="166" fontId="11" fillId="2" borderId="10" xfId="0" applyNumberFormat="1" applyFont="1" applyFill="1" applyBorder="1" applyAlignment="1" applyProtection="1">
      <alignment horizontal="center" vertical="center"/>
    </xf>
    <xf numFmtId="165" fontId="12" fillId="0" borderId="7" xfId="0" applyNumberFormat="1" applyFont="1" applyFill="1" applyBorder="1" applyAlignment="1" applyProtection="1">
      <alignment horizontal="center" vertical="center" wrapText="1"/>
    </xf>
    <xf numFmtId="165" fontId="12" fillId="0" borderId="9" xfId="0" applyNumberFormat="1" applyFont="1" applyFill="1" applyBorder="1" applyAlignment="1" applyProtection="1">
      <alignment horizontal="center" vertical="center" wrapText="1"/>
    </xf>
    <xf numFmtId="165" fontId="12" fillId="0" borderId="10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65" fontId="14" fillId="0" borderId="7" xfId="0" applyNumberFormat="1" applyFont="1" applyFill="1" applyBorder="1" applyAlignment="1" applyProtection="1">
      <alignment horizontal="center" vertical="center"/>
    </xf>
    <xf numFmtId="165" fontId="14" fillId="0" borderId="9" xfId="0" applyNumberFormat="1" applyFont="1" applyFill="1" applyBorder="1" applyAlignment="1" applyProtection="1">
      <alignment horizontal="center" vertical="center"/>
    </xf>
    <xf numFmtId="165" fontId="14" fillId="0" borderId="10" xfId="0" applyNumberFormat="1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65" fontId="17" fillId="0" borderId="4" xfId="0" applyNumberFormat="1" applyFont="1" applyFill="1" applyBorder="1" applyAlignment="1" applyProtection="1">
      <alignment horizontal="center" vertical="center" wrapText="1"/>
    </xf>
    <xf numFmtId="165" fontId="21" fillId="0" borderId="7" xfId="0" applyNumberFormat="1" applyFont="1" applyFill="1" applyBorder="1" applyAlignment="1" applyProtection="1">
      <alignment horizontal="center" vertical="center" wrapText="1"/>
    </xf>
    <xf numFmtId="165" fontId="21" fillId="0" borderId="9" xfId="0" applyNumberFormat="1" applyFont="1" applyFill="1" applyBorder="1" applyAlignment="1" applyProtection="1">
      <alignment horizontal="center" vertical="center" wrapText="1"/>
    </xf>
    <xf numFmtId="165" fontId="21" fillId="0" borderId="10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top" wrapText="1"/>
    </xf>
    <xf numFmtId="165" fontId="3" fillId="0" borderId="9" xfId="0" applyNumberFormat="1" applyFont="1" applyFill="1" applyBorder="1" applyAlignment="1" applyProtection="1">
      <alignment horizontal="center" vertical="top" wrapText="1"/>
    </xf>
    <xf numFmtId="165" fontId="3" fillId="0" borderId="10" xfId="0" applyNumberFormat="1" applyFont="1" applyFill="1" applyBorder="1" applyAlignment="1" applyProtection="1">
      <alignment horizontal="center" vertical="top" wrapText="1"/>
    </xf>
    <xf numFmtId="165" fontId="11" fillId="2" borderId="7" xfId="0" applyNumberFormat="1" applyFont="1" applyFill="1" applyBorder="1" applyAlignment="1" applyProtection="1">
      <alignment horizontal="center" vertical="center"/>
    </xf>
    <xf numFmtId="165" fontId="11" fillId="2" borderId="10" xfId="0" applyNumberFormat="1" applyFont="1" applyFill="1" applyBorder="1" applyAlignment="1" applyProtection="1">
      <alignment horizontal="center" vertical="center"/>
    </xf>
    <xf numFmtId="165" fontId="12" fillId="2" borderId="7" xfId="0" applyNumberFormat="1" applyFont="1" applyFill="1" applyBorder="1" applyAlignment="1" applyProtection="1">
      <alignment horizontal="center" vertical="center"/>
    </xf>
    <xf numFmtId="165" fontId="12" fillId="2" borderId="10" xfId="0" applyNumberFormat="1" applyFont="1" applyFill="1" applyBorder="1" applyAlignment="1" applyProtection="1">
      <alignment horizontal="center" vertical="center"/>
    </xf>
    <xf numFmtId="165" fontId="5" fillId="0" borderId="7" xfId="0" applyNumberFormat="1" applyFont="1" applyFill="1" applyBorder="1" applyAlignment="1" applyProtection="1">
      <alignment horizontal="center" vertical="top" wrapText="1"/>
    </xf>
    <xf numFmtId="165" fontId="5" fillId="0" borderId="9" xfId="0" applyNumberFormat="1" applyFont="1" applyFill="1" applyBorder="1" applyAlignment="1" applyProtection="1">
      <alignment horizontal="center" vertical="top" wrapText="1"/>
    </xf>
    <xf numFmtId="165" fontId="5" fillId="0" borderId="10" xfId="0" applyNumberFormat="1" applyFont="1" applyFill="1" applyBorder="1" applyAlignment="1" applyProtection="1">
      <alignment horizontal="center" vertical="top" wrapText="1"/>
    </xf>
    <xf numFmtId="166" fontId="17" fillId="2" borderId="7" xfId="0" applyNumberFormat="1" applyFont="1" applyFill="1" applyBorder="1" applyAlignment="1" applyProtection="1">
      <alignment horizontal="center" vertical="center"/>
    </xf>
    <xf numFmtId="166" fontId="17" fillId="2" borderId="10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top"/>
    </xf>
    <xf numFmtId="0" fontId="9" fillId="2" borderId="10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54;&#1073;&#1097;&#1072;&#1103;\&#1041;&#1056;%202024\&#1041;&#1070;&#1044;&#1046;&#1045;&#1058;&#1053;&#1040;&#1071;%20&#1056;&#1054;&#1057;&#1055;&#1048;&#1057;&#1068;%202024-2026%20%20&#1086;&#1090;%20.2024%20&#1080;&#1079;&#1084;&#1077;&#1085;&#1077;&#1085;&#1080;&#1103;%20%204.xlsx" TargetMode="External"/><Relationship Id="rId1" Type="http://schemas.openxmlformats.org/officeDocument/2006/relationships/externalLinkPath" Target="/&#1054;&#1073;&#1097;&#1072;&#1103;/&#1041;&#1056;%202024/&#1041;&#1070;&#1044;&#1046;&#1045;&#1058;&#1053;&#1040;&#1071;%20&#1056;&#1054;&#1057;&#1055;&#1048;&#1057;&#1068;%202024-2026%20%20&#1086;&#1090;%20.2024%20&#1080;&#1079;&#1084;&#1077;&#1085;&#1077;&#1085;&#1080;&#1103;%20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для 2 приложения  (2)"/>
      <sheetName val="МС на  не меняли"/>
    </sheetNames>
    <sheetDataSet>
      <sheetData sheetId="0">
        <row r="34">
          <cell r="B34" t="str">
            <v>Функционирование законодательных (представительных)   органов   государственной  власти и представительных органов муниципальных образований</v>
          </cell>
        </row>
        <row r="255">
          <cell r="B255" t="str">
            <v>Защита населения и территории от чрезвычайных ситуаций природного и техногенного характера, пожарная безопасность</v>
          </cell>
        </row>
        <row r="426">
          <cell r="B426" t="str">
            <v>Муниципальная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v>
          </cell>
        </row>
        <row r="442">
          <cell r="B442" t="str">
            <v>Муниципальная программа расходования средств местного бюджета на организацию и проведение местных, участие в организации и проведении городских праздничных и иных зрелищных мероприятий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65"/>
  <sheetViews>
    <sheetView tabSelected="1" zoomScale="120" zoomScaleNormal="120" zoomScaleSheetLayoutView="150" workbookViewId="0">
      <selection activeCell="C4" sqref="C4"/>
    </sheetView>
  </sheetViews>
  <sheetFormatPr defaultRowHeight="12.75" x14ac:dyDescent="0.2"/>
  <cols>
    <col min="1" max="1" width="11.28515625" style="2" customWidth="1"/>
    <col min="2" max="2" width="4.7109375" style="6" customWidth="1"/>
    <col min="3" max="3" width="49.140625" style="59" customWidth="1"/>
    <col min="4" max="4" width="5.5703125" style="59" hidden="1" customWidth="1"/>
    <col min="5" max="5" width="13.42578125" style="66" customWidth="1"/>
    <col min="6" max="6" width="12" style="59" hidden="1" customWidth="1"/>
    <col min="7" max="7" width="8.85546875" style="2" customWidth="1"/>
    <col min="8" max="8" width="6.28515625" style="6" hidden="1" customWidth="1"/>
    <col min="9" max="9" width="6.140625" style="40" customWidth="1"/>
    <col min="10" max="10" width="10.7109375" style="7" hidden="1" customWidth="1"/>
    <col min="11" max="11" width="14.5703125" style="2" customWidth="1"/>
    <col min="12" max="12" width="12.85546875" style="2" customWidth="1"/>
    <col min="13" max="16384" width="9.140625" style="2"/>
  </cols>
  <sheetData>
    <row r="1" spans="2:12" ht="17.25" customHeight="1" x14ac:dyDescent="0.2"/>
    <row r="2" spans="2:12" ht="90.75" customHeight="1" x14ac:dyDescent="0.2">
      <c r="C2" s="200" t="s">
        <v>272</v>
      </c>
      <c r="D2" s="201"/>
      <c r="E2" s="201"/>
      <c r="F2" s="201"/>
      <c r="G2" s="201"/>
      <c r="H2" s="201"/>
      <c r="I2" s="201"/>
      <c r="J2" s="201"/>
      <c r="K2" s="201"/>
      <c r="L2" s="201"/>
    </row>
    <row r="3" spans="2:12" ht="57.75" customHeight="1" x14ac:dyDescent="0.2">
      <c r="C3" s="202" t="s">
        <v>287</v>
      </c>
      <c r="D3" s="202"/>
      <c r="E3" s="202"/>
      <c r="F3" s="202"/>
      <c r="G3" s="202"/>
      <c r="H3" s="202"/>
      <c r="I3" s="202"/>
      <c r="J3" s="202"/>
      <c r="K3" s="202"/>
      <c r="L3" s="202"/>
    </row>
    <row r="4" spans="2:12" ht="50.25" customHeight="1" x14ac:dyDescent="0.2">
      <c r="C4" s="135" t="s">
        <v>258</v>
      </c>
      <c r="D4" s="137"/>
      <c r="E4" s="45" t="s">
        <v>286</v>
      </c>
      <c r="F4" s="137"/>
      <c r="G4" s="190" t="s">
        <v>273</v>
      </c>
      <c r="H4" s="191"/>
      <c r="I4" s="192"/>
      <c r="J4" s="138"/>
      <c r="K4" s="190" t="s">
        <v>254</v>
      </c>
      <c r="L4" s="192"/>
    </row>
    <row r="5" spans="2:12" ht="19.5" customHeight="1" x14ac:dyDescent="0.2">
      <c r="C5" s="139" t="s">
        <v>259</v>
      </c>
      <c r="D5" s="139"/>
      <c r="E5" s="149">
        <v>285219.5</v>
      </c>
      <c r="F5" s="139"/>
      <c r="G5" s="218">
        <v>41419.300000000003</v>
      </c>
      <c r="H5" s="219"/>
      <c r="I5" s="220"/>
      <c r="J5" s="140"/>
      <c r="K5" s="214">
        <f>SUM(G5/E5*100)</f>
        <v>14.521903306050255</v>
      </c>
      <c r="L5" s="215"/>
    </row>
    <row r="6" spans="2:12" ht="18.75" customHeight="1" x14ac:dyDescent="0.2">
      <c r="C6" s="139" t="s">
        <v>260</v>
      </c>
      <c r="D6" s="139"/>
      <c r="E6" s="149">
        <v>286535.59999999998</v>
      </c>
      <c r="F6" s="139"/>
      <c r="G6" s="218">
        <v>22122.1</v>
      </c>
      <c r="H6" s="219"/>
      <c r="I6" s="220"/>
      <c r="J6" s="140"/>
      <c r="K6" s="214">
        <f>SUM(G6/E6*100)</f>
        <v>7.720541531314085</v>
      </c>
      <c r="L6" s="215"/>
    </row>
    <row r="7" spans="2:12" ht="19.5" customHeight="1" x14ac:dyDescent="0.2">
      <c r="C7" s="41" t="s">
        <v>261</v>
      </c>
      <c r="D7" s="41"/>
      <c r="E7" s="150">
        <f>E5-E6</f>
        <v>-1316.0999999999767</v>
      </c>
      <c r="F7" s="41"/>
      <c r="G7" s="211">
        <f>G5-G6</f>
        <v>19297.200000000004</v>
      </c>
      <c r="H7" s="212"/>
      <c r="I7" s="213"/>
      <c r="J7" s="140"/>
      <c r="K7" s="216" t="s">
        <v>265</v>
      </c>
      <c r="L7" s="217"/>
    </row>
    <row r="8" spans="2:12" ht="28.5" customHeight="1" x14ac:dyDescent="0.2">
      <c r="C8" s="133" t="s">
        <v>257</v>
      </c>
      <c r="F8" s="225"/>
      <c r="G8" s="225"/>
      <c r="H8" s="225"/>
      <c r="I8" s="225"/>
      <c r="J8" s="225"/>
      <c r="K8" s="226" t="s">
        <v>253</v>
      </c>
      <c r="L8" s="226"/>
    </row>
    <row r="9" spans="2:12" ht="28.5" customHeight="1" x14ac:dyDescent="0.2">
      <c r="B9" s="189"/>
      <c r="C9" s="193" t="s">
        <v>258</v>
      </c>
      <c r="D9" s="193" t="s">
        <v>274</v>
      </c>
      <c r="E9" s="193"/>
      <c r="F9" s="193"/>
      <c r="G9" s="203" t="s">
        <v>275</v>
      </c>
      <c r="H9" s="203"/>
      <c r="I9" s="203"/>
      <c r="J9" s="203"/>
      <c r="K9" s="203"/>
      <c r="L9" s="203"/>
    </row>
    <row r="10" spans="2:12" ht="30" customHeight="1" x14ac:dyDescent="0.2">
      <c r="B10" s="189"/>
      <c r="C10" s="193"/>
      <c r="D10" s="193"/>
      <c r="E10" s="193"/>
      <c r="F10" s="193"/>
      <c r="G10" s="204" t="s">
        <v>65</v>
      </c>
      <c r="H10" s="205"/>
      <c r="I10" s="206"/>
      <c r="J10" s="136"/>
      <c r="K10" s="223" t="s">
        <v>254</v>
      </c>
      <c r="L10" s="224"/>
    </row>
    <row r="11" spans="2:12" ht="30" customHeight="1" x14ac:dyDescent="0.2">
      <c r="B11" s="129"/>
      <c r="C11" s="141" t="s">
        <v>251</v>
      </c>
      <c r="D11" s="151"/>
      <c r="E11" s="152">
        <f>D12+D18+E22</f>
        <v>285219.5</v>
      </c>
      <c r="F11" s="152"/>
      <c r="G11" s="207">
        <f>G12+G18+G22</f>
        <v>41419.300000000003</v>
      </c>
      <c r="H11" s="207"/>
      <c r="I11" s="207"/>
      <c r="J11" s="153"/>
      <c r="K11" s="221">
        <f>SUM(G11/E11*100)</f>
        <v>14.521903306050255</v>
      </c>
      <c r="L11" s="222"/>
    </row>
    <row r="12" spans="2:12" ht="20.25" customHeight="1" x14ac:dyDescent="0.2">
      <c r="B12" s="126"/>
      <c r="C12" s="128" t="s">
        <v>262</v>
      </c>
      <c r="D12" s="197">
        <f>D13+D14+D15+D17</f>
        <v>8405.5</v>
      </c>
      <c r="E12" s="197"/>
      <c r="F12" s="197"/>
      <c r="G12" s="197">
        <f>G13+G14+G15+G16+G17</f>
        <v>3902.5</v>
      </c>
      <c r="H12" s="197"/>
      <c r="I12" s="197"/>
      <c r="J12" s="154"/>
      <c r="K12" s="184">
        <f>SUM(G12/D12*100)</f>
        <v>46.427934090773896</v>
      </c>
      <c r="L12" s="185"/>
    </row>
    <row r="13" spans="2:12" ht="17.25" customHeight="1" x14ac:dyDescent="0.2">
      <c r="B13" s="127"/>
      <c r="C13" s="52" t="s">
        <v>232</v>
      </c>
      <c r="D13" s="160">
        <v>8221.6</v>
      </c>
      <c r="E13" s="161"/>
      <c r="F13" s="162"/>
      <c r="G13" s="162">
        <v>1979.2</v>
      </c>
      <c r="H13" s="163"/>
      <c r="I13" s="160"/>
      <c r="J13" s="155"/>
      <c r="K13" s="164">
        <f>SUM(G13/D13*100)</f>
        <v>24.073173104991731</v>
      </c>
      <c r="L13" s="165"/>
    </row>
    <row r="14" spans="2:12" ht="27" customHeight="1" x14ac:dyDescent="0.2">
      <c r="B14" s="125"/>
      <c r="C14" s="134" t="s">
        <v>263</v>
      </c>
      <c r="D14" s="160">
        <v>183.9</v>
      </c>
      <c r="E14" s="161"/>
      <c r="F14" s="162"/>
      <c r="G14" s="208">
        <v>1923.3</v>
      </c>
      <c r="H14" s="209"/>
      <c r="I14" s="210"/>
      <c r="J14" s="156"/>
      <c r="K14" s="164">
        <f>SUM(G14/D14*100)</f>
        <v>1045.8401305057096</v>
      </c>
      <c r="L14" s="165"/>
    </row>
    <row r="15" spans="2:12" ht="27.75" hidden="1" customHeight="1" x14ac:dyDescent="0.2">
      <c r="B15" s="126"/>
      <c r="C15" s="52" t="s">
        <v>269</v>
      </c>
      <c r="D15" s="160">
        <v>0</v>
      </c>
      <c r="E15" s="161"/>
      <c r="F15" s="162"/>
      <c r="G15" s="162">
        <v>0</v>
      </c>
      <c r="H15" s="163"/>
      <c r="I15" s="160"/>
      <c r="J15" s="154"/>
      <c r="K15" s="164">
        <v>0</v>
      </c>
      <c r="L15" s="165"/>
    </row>
    <row r="16" spans="2:12" ht="16.5" hidden="1" customHeight="1" x14ac:dyDescent="0.2">
      <c r="B16" s="126"/>
      <c r="C16" s="52" t="s">
        <v>270</v>
      </c>
      <c r="D16" s="160">
        <v>0</v>
      </c>
      <c r="E16" s="161"/>
      <c r="F16" s="162"/>
      <c r="G16" s="162">
        <v>0</v>
      </c>
      <c r="H16" s="163"/>
      <c r="I16" s="160"/>
      <c r="J16" s="154"/>
      <c r="K16" s="164">
        <v>0</v>
      </c>
      <c r="L16" s="165"/>
    </row>
    <row r="17" spans="2:12" ht="16.5" hidden="1" customHeight="1" x14ac:dyDescent="0.2">
      <c r="B17" s="126"/>
      <c r="C17" s="52" t="s">
        <v>233</v>
      </c>
      <c r="D17" s="160">
        <v>0</v>
      </c>
      <c r="E17" s="161"/>
      <c r="F17" s="162"/>
      <c r="G17" s="162">
        <v>0</v>
      </c>
      <c r="H17" s="163"/>
      <c r="I17" s="160"/>
      <c r="J17" s="154"/>
      <c r="K17" s="164">
        <v>0</v>
      </c>
      <c r="L17" s="165"/>
    </row>
    <row r="18" spans="2:12" ht="18" customHeight="1" x14ac:dyDescent="0.2">
      <c r="B18" s="127"/>
      <c r="C18" s="128" t="s">
        <v>280</v>
      </c>
      <c r="D18" s="197">
        <f>D19+D20+D21</f>
        <v>276814</v>
      </c>
      <c r="E18" s="197"/>
      <c r="F18" s="197"/>
      <c r="G18" s="197">
        <f>G19+G20+G21</f>
        <v>38431.800000000003</v>
      </c>
      <c r="H18" s="197"/>
      <c r="I18" s="197"/>
      <c r="J18" s="155"/>
      <c r="K18" s="184">
        <f>SUM(G18/D18*100)</f>
        <v>13.883618603105335</v>
      </c>
      <c r="L18" s="185"/>
    </row>
    <row r="19" spans="2:12" ht="13.5" customHeight="1" x14ac:dyDescent="0.2">
      <c r="B19" s="125"/>
      <c r="C19" s="52" t="s">
        <v>252</v>
      </c>
      <c r="D19" s="160">
        <v>30017.599999999999</v>
      </c>
      <c r="E19" s="161"/>
      <c r="F19" s="162"/>
      <c r="G19" s="162">
        <v>8250</v>
      </c>
      <c r="H19" s="163"/>
      <c r="I19" s="160"/>
      <c r="J19" s="156"/>
      <c r="K19" s="164">
        <f>SUM(G19/D19*100)</f>
        <v>27.483876126006081</v>
      </c>
      <c r="L19" s="165"/>
    </row>
    <row r="20" spans="2:12" ht="13.5" customHeight="1" x14ac:dyDescent="0.2">
      <c r="B20" s="125"/>
      <c r="C20" s="52" t="s">
        <v>264</v>
      </c>
      <c r="D20" s="160">
        <v>135039.29999999999</v>
      </c>
      <c r="E20" s="161"/>
      <c r="F20" s="162"/>
      <c r="G20" s="162">
        <v>30181.8</v>
      </c>
      <c r="H20" s="163"/>
      <c r="I20" s="160"/>
      <c r="J20" s="156"/>
      <c r="K20" s="164">
        <f>SUM(G20/D20*100)</f>
        <v>22.350382444221793</v>
      </c>
      <c r="L20" s="165"/>
    </row>
    <row r="21" spans="2:12" ht="13.5" customHeight="1" x14ac:dyDescent="0.2">
      <c r="B21" s="125"/>
      <c r="C21" s="52" t="s">
        <v>266</v>
      </c>
      <c r="D21" s="160">
        <v>111757.1</v>
      </c>
      <c r="E21" s="161"/>
      <c r="F21" s="162"/>
      <c r="G21" s="162">
        <v>0</v>
      </c>
      <c r="H21" s="163"/>
      <c r="I21" s="160"/>
      <c r="J21" s="156"/>
      <c r="K21" s="164">
        <f>SUM(G21/D21*100)</f>
        <v>0</v>
      </c>
      <c r="L21" s="165"/>
    </row>
    <row r="22" spans="2:12" ht="35.25" customHeight="1" x14ac:dyDescent="0.2">
      <c r="B22" s="122"/>
      <c r="C22" s="148" t="s">
        <v>285</v>
      </c>
      <c r="D22" s="123"/>
      <c r="E22" s="35">
        <v>0</v>
      </c>
      <c r="F22" s="35"/>
      <c r="G22" s="181">
        <v>-915</v>
      </c>
      <c r="H22" s="182"/>
      <c r="I22" s="183"/>
      <c r="J22" s="35"/>
      <c r="K22" s="164">
        <v>0</v>
      </c>
      <c r="L22" s="165"/>
    </row>
    <row r="23" spans="2:12" ht="24" hidden="1" customHeight="1" x14ac:dyDescent="0.2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2:12" ht="13.5" hidden="1" customHeight="1" x14ac:dyDescent="0.2">
      <c r="B24" s="118"/>
      <c r="C24" s="119"/>
      <c r="D24" s="119"/>
      <c r="E24" s="120"/>
      <c r="F24" s="119"/>
      <c r="G24" s="119"/>
      <c r="H24" s="119"/>
      <c r="I24" s="119"/>
      <c r="J24" s="119"/>
      <c r="K24" s="121"/>
      <c r="L24" s="121"/>
    </row>
    <row r="25" spans="2:12" ht="35.25" hidden="1" customHeight="1" x14ac:dyDescent="0.2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1"/>
    </row>
    <row r="26" spans="2:12" ht="8.25" hidden="1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2:12" ht="7.5" customHeight="1" x14ac:dyDescent="0.2">
      <c r="B27" s="9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2:12" s="1" customFormat="1" ht="11.25" hidden="1" customHeight="1" x14ac:dyDescent="0.2">
      <c r="B28" s="32"/>
      <c r="C28" s="199"/>
      <c r="D28" s="199"/>
      <c r="E28" s="199"/>
      <c r="F28" s="199"/>
      <c r="G28" s="199"/>
      <c r="H28" s="199"/>
      <c r="I28" s="199"/>
      <c r="J28" s="31"/>
    </row>
    <row r="29" spans="2:12" s="3" customFormat="1" ht="22.5" customHeight="1" x14ac:dyDescent="0.2">
      <c r="B29" s="8"/>
      <c r="C29" s="132" t="s">
        <v>256</v>
      </c>
      <c r="D29" s="60"/>
      <c r="E29" s="61"/>
      <c r="F29" s="61"/>
      <c r="G29" s="10"/>
      <c r="H29" s="10"/>
      <c r="J29" s="11"/>
      <c r="L29" s="37" t="s">
        <v>66</v>
      </c>
    </row>
    <row r="30" spans="2:12" s="4" customFormat="1" ht="17.25" hidden="1" customHeight="1" x14ac:dyDescent="0.2">
      <c r="B30" s="12"/>
      <c r="C30" s="62"/>
      <c r="D30" s="62"/>
      <c r="E30" s="63"/>
      <c r="F30" s="63"/>
      <c r="G30" s="13"/>
      <c r="H30" s="13"/>
      <c r="I30" s="38"/>
      <c r="J30" s="14"/>
    </row>
    <row r="31" spans="2:12" s="20" customFormat="1" ht="30" x14ac:dyDescent="0.2">
      <c r="B31" s="42" t="s">
        <v>0</v>
      </c>
      <c r="C31" s="43" t="s">
        <v>47</v>
      </c>
      <c r="D31" s="43" t="s">
        <v>48</v>
      </c>
      <c r="E31" s="44" t="s">
        <v>49</v>
      </c>
      <c r="F31" s="45" t="s">
        <v>50</v>
      </c>
      <c r="G31" s="190" t="s">
        <v>276</v>
      </c>
      <c r="H31" s="191"/>
      <c r="I31" s="192"/>
      <c r="J31" s="15" t="s">
        <v>65</v>
      </c>
      <c r="K31" s="39" t="s">
        <v>277</v>
      </c>
      <c r="L31" s="70" t="s">
        <v>194</v>
      </c>
    </row>
    <row r="32" spans="2:12" s="4" customFormat="1" ht="67.5" customHeight="1" x14ac:dyDescent="0.2">
      <c r="B32" s="24" t="s">
        <v>209</v>
      </c>
      <c r="C32" s="26" t="s">
        <v>235</v>
      </c>
      <c r="D32" s="27" t="s">
        <v>52</v>
      </c>
      <c r="E32" s="24"/>
      <c r="F32" s="24"/>
      <c r="G32" s="194">
        <f>SUM(G33)</f>
        <v>7679.7999999999993</v>
      </c>
      <c r="H32" s="195"/>
      <c r="I32" s="196"/>
      <c r="J32" s="145" t="e">
        <f>#REF!</f>
        <v>#REF!</v>
      </c>
      <c r="K32" s="146">
        <f>SUM(K33)</f>
        <v>1498.6999999999998</v>
      </c>
      <c r="L32" s="147">
        <f>SUM(K32/G32*100)</f>
        <v>19.51483111539363</v>
      </c>
    </row>
    <row r="33" spans="2:12" s="4" customFormat="1" ht="14.25" x14ac:dyDescent="0.2">
      <c r="B33" s="24"/>
      <c r="C33" s="46" t="s">
        <v>94</v>
      </c>
      <c r="D33" s="27" t="s">
        <v>52</v>
      </c>
      <c r="E33" s="24" t="s">
        <v>1</v>
      </c>
      <c r="F33" s="24"/>
      <c r="G33" s="166">
        <f>SUM(G34+G49)</f>
        <v>7679.7999999999993</v>
      </c>
      <c r="H33" s="167"/>
      <c r="I33" s="168"/>
      <c r="J33" s="16"/>
      <c r="K33" s="33">
        <f>SUM(K34+K49)</f>
        <v>1498.6999999999998</v>
      </c>
      <c r="L33" s="71">
        <f>SUM(K33/G33*100)</f>
        <v>19.51483111539363</v>
      </c>
    </row>
    <row r="34" spans="2:12" s="4" customFormat="1" ht="30" customHeight="1" x14ac:dyDescent="0.2">
      <c r="B34" s="47"/>
      <c r="C34" s="108" t="s">
        <v>54</v>
      </c>
      <c r="D34" s="29" t="s">
        <v>52</v>
      </c>
      <c r="E34" s="23" t="s">
        <v>2</v>
      </c>
      <c r="F34" s="23"/>
      <c r="G34" s="169">
        <v>1876.4</v>
      </c>
      <c r="H34" s="170"/>
      <c r="I34" s="171"/>
      <c r="J34" s="17" t="e">
        <f>J35</f>
        <v>#REF!</v>
      </c>
      <c r="K34" s="34">
        <v>536.79999999999995</v>
      </c>
      <c r="L34" s="73">
        <f>SUM(K34/G34*100)</f>
        <v>28.607972713707099</v>
      </c>
    </row>
    <row r="35" spans="2:12" s="4" customFormat="1" ht="15" hidden="1" x14ac:dyDescent="0.2">
      <c r="B35" s="47"/>
      <c r="C35" s="30" t="s">
        <v>53</v>
      </c>
      <c r="D35" s="29" t="s">
        <v>52</v>
      </c>
      <c r="E35" s="23" t="s">
        <v>2</v>
      </c>
      <c r="F35" s="23" t="s">
        <v>167</v>
      </c>
      <c r="G35" s="23"/>
      <c r="H35" s="23"/>
      <c r="I35" s="34">
        <f>SUM(I36+I44)</f>
        <v>1552.5</v>
      </c>
      <c r="J35" s="17" t="e">
        <f>#REF!</f>
        <v>#REF!</v>
      </c>
      <c r="K35" s="72">
        <f>K36+K44</f>
        <v>265.7</v>
      </c>
      <c r="L35" s="73">
        <f t="shared" ref="L35:L45" si="0">SUM(K35/I35*100)</f>
        <v>17.114331723027373</v>
      </c>
    </row>
    <row r="36" spans="2:12" s="4" customFormat="1" ht="68.25" hidden="1" customHeight="1" x14ac:dyDescent="0.2">
      <c r="B36" s="47"/>
      <c r="C36" s="30" t="s">
        <v>109</v>
      </c>
      <c r="D36" s="29" t="s">
        <v>52</v>
      </c>
      <c r="E36" s="23" t="s">
        <v>2</v>
      </c>
      <c r="F36" s="23" t="s">
        <v>167</v>
      </c>
      <c r="G36" s="23" t="s">
        <v>104</v>
      </c>
      <c r="H36" s="23"/>
      <c r="I36" s="34">
        <f>I37</f>
        <v>1534.5</v>
      </c>
      <c r="J36" s="17">
        <f>SUM(J39:J42)</f>
        <v>732</v>
      </c>
      <c r="K36" s="34">
        <f>K37</f>
        <v>265.2</v>
      </c>
      <c r="L36" s="73">
        <f t="shared" si="0"/>
        <v>17.282502443792765</v>
      </c>
    </row>
    <row r="37" spans="2:12" s="4" customFormat="1" ht="26.25" hidden="1" customHeight="1" x14ac:dyDescent="0.2">
      <c r="B37" s="47"/>
      <c r="C37" s="30" t="s">
        <v>88</v>
      </c>
      <c r="D37" s="29" t="s">
        <v>52</v>
      </c>
      <c r="E37" s="23" t="s">
        <v>2</v>
      </c>
      <c r="F37" s="23" t="s">
        <v>167</v>
      </c>
      <c r="G37" s="23" t="s">
        <v>86</v>
      </c>
      <c r="H37" s="23"/>
      <c r="I37" s="34">
        <v>1534.5</v>
      </c>
      <c r="J37" s="17">
        <f>SUM(J40:J43)</f>
        <v>885</v>
      </c>
      <c r="K37" s="34">
        <v>265.2</v>
      </c>
      <c r="L37" s="73">
        <f t="shared" si="0"/>
        <v>17.282502443792765</v>
      </c>
    </row>
    <row r="38" spans="2:12" s="4" customFormat="1" ht="27.75" hidden="1" customHeight="1" x14ac:dyDescent="0.2">
      <c r="B38" s="47"/>
      <c r="C38" s="30" t="s">
        <v>182</v>
      </c>
      <c r="D38" s="29" t="s">
        <v>52</v>
      </c>
      <c r="E38" s="23" t="s">
        <v>2</v>
      </c>
      <c r="F38" s="23" t="s">
        <v>167</v>
      </c>
      <c r="G38" s="23" t="s">
        <v>78</v>
      </c>
      <c r="H38" s="23"/>
      <c r="I38" s="34">
        <f>I39</f>
        <v>942.5</v>
      </c>
      <c r="J38" s="17"/>
      <c r="K38" s="72">
        <v>1012.1</v>
      </c>
      <c r="L38" s="73">
        <f t="shared" si="0"/>
        <v>107.38461538461539</v>
      </c>
    </row>
    <row r="39" spans="2:12" s="4" customFormat="1" ht="21.75" hidden="1" customHeight="1" x14ac:dyDescent="0.2">
      <c r="B39" s="47"/>
      <c r="C39" s="30" t="s">
        <v>43</v>
      </c>
      <c r="D39" s="23" t="s">
        <v>52</v>
      </c>
      <c r="E39" s="23" t="s">
        <v>2</v>
      </c>
      <c r="F39" s="23" t="s">
        <v>167</v>
      </c>
      <c r="G39" s="23" t="s">
        <v>78</v>
      </c>
      <c r="H39" s="23" t="s">
        <v>36</v>
      </c>
      <c r="I39" s="34">
        <f>I40</f>
        <v>942.5</v>
      </c>
      <c r="J39" s="17"/>
      <c r="K39" s="72">
        <f>K40</f>
        <v>226.3</v>
      </c>
      <c r="L39" s="73">
        <f t="shared" si="0"/>
        <v>24.010610079575599</v>
      </c>
    </row>
    <row r="40" spans="2:12" s="4" customFormat="1" ht="20.25" hidden="1" customHeight="1" x14ac:dyDescent="0.2">
      <c r="B40" s="47"/>
      <c r="C40" s="30" t="s">
        <v>3</v>
      </c>
      <c r="D40" s="23" t="s">
        <v>52</v>
      </c>
      <c r="E40" s="23" t="s">
        <v>2</v>
      </c>
      <c r="F40" s="23" t="s">
        <v>167</v>
      </c>
      <c r="G40" s="23" t="s">
        <v>78</v>
      </c>
      <c r="H40" s="23" t="s">
        <v>4</v>
      </c>
      <c r="I40" s="34">
        <v>942.5</v>
      </c>
      <c r="J40" s="17">
        <v>732</v>
      </c>
      <c r="K40" s="72">
        <v>226.3</v>
      </c>
      <c r="L40" s="73">
        <f t="shared" si="0"/>
        <v>24.010610079575599</v>
      </c>
    </row>
    <row r="41" spans="2:12" s="4" customFormat="1" ht="43.5" hidden="1" customHeight="1" x14ac:dyDescent="0.2">
      <c r="B41" s="47"/>
      <c r="C41" s="30" t="s">
        <v>180</v>
      </c>
      <c r="D41" s="23" t="s">
        <v>52</v>
      </c>
      <c r="E41" s="23" t="s">
        <v>2</v>
      </c>
      <c r="F41" s="23" t="s">
        <v>167</v>
      </c>
      <c r="G41" s="23" t="s">
        <v>181</v>
      </c>
      <c r="H41" s="23"/>
      <c r="I41" s="34">
        <f>I43</f>
        <v>271.60000000000002</v>
      </c>
      <c r="J41" s="17"/>
      <c r="K41" s="72">
        <v>260.89999999999998</v>
      </c>
      <c r="L41" s="73">
        <f t="shared" si="0"/>
        <v>96.060382916053001</v>
      </c>
    </row>
    <row r="42" spans="2:12" s="4" customFormat="1" ht="22.5" hidden="1" customHeight="1" x14ac:dyDescent="0.2">
      <c r="B42" s="47"/>
      <c r="C42" s="30" t="s">
        <v>43</v>
      </c>
      <c r="D42" s="23" t="s">
        <v>52</v>
      </c>
      <c r="E42" s="23" t="s">
        <v>2</v>
      </c>
      <c r="F42" s="23" t="s">
        <v>167</v>
      </c>
      <c r="G42" s="23" t="s">
        <v>181</v>
      </c>
      <c r="H42" s="23" t="s">
        <v>36</v>
      </c>
      <c r="I42" s="34">
        <f>I43</f>
        <v>271.60000000000002</v>
      </c>
      <c r="J42" s="17"/>
      <c r="K42" s="34">
        <f>K43</f>
        <v>51.3</v>
      </c>
      <c r="L42" s="73">
        <f t="shared" si="0"/>
        <v>18.8880706921944</v>
      </c>
    </row>
    <row r="43" spans="2:12" s="4" customFormat="1" ht="18.75" hidden="1" customHeight="1" x14ac:dyDescent="0.2">
      <c r="B43" s="47"/>
      <c r="C43" s="30" t="s">
        <v>42</v>
      </c>
      <c r="D43" s="23" t="s">
        <v>52</v>
      </c>
      <c r="E43" s="23" t="s">
        <v>2</v>
      </c>
      <c r="F43" s="23" t="s">
        <v>167</v>
      </c>
      <c r="G43" s="23" t="s">
        <v>181</v>
      </c>
      <c r="H43" s="23" t="s">
        <v>5</v>
      </c>
      <c r="I43" s="34">
        <v>271.60000000000002</v>
      </c>
      <c r="J43" s="17">
        <v>153</v>
      </c>
      <c r="K43" s="72">
        <v>51.3</v>
      </c>
      <c r="L43" s="73">
        <f t="shared" si="0"/>
        <v>18.8880706921944</v>
      </c>
    </row>
    <row r="44" spans="2:12" s="4" customFormat="1" ht="27.75" hidden="1" customHeight="1" x14ac:dyDescent="0.2">
      <c r="B44" s="47"/>
      <c r="C44" s="48" t="s">
        <v>230</v>
      </c>
      <c r="D44" s="23" t="s">
        <v>52</v>
      </c>
      <c r="E44" s="23" t="s">
        <v>2</v>
      </c>
      <c r="F44" s="23" t="s">
        <v>167</v>
      </c>
      <c r="G44" s="157">
        <v>200</v>
      </c>
      <c r="H44" s="23"/>
      <c r="I44" s="34">
        <f>I45</f>
        <v>18</v>
      </c>
      <c r="J44" s="17"/>
      <c r="K44" s="34">
        <f>K45</f>
        <v>0.5</v>
      </c>
      <c r="L44" s="73">
        <f t="shared" si="0"/>
        <v>2.7777777777777777</v>
      </c>
    </row>
    <row r="45" spans="2:12" s="4" customFormat="1" ht="25.5" hidden="1" x14ac:dyDescent="0.2">
      <c r="B45" s="47"/>
      <c r="C45" s="30" t="s">
        <v>123</v>
      </c>
      <c r="D45" s="23" t="s">
        <v>52</v>
      </c>
      <c r="E45" s="23" t="s">
        <v>2</v>
      </c>
      <c r="F45" s="23" t="s">
        <v>167</v>
      </c>
      <c r="G45" s="23" t="s">
        <v>87</v>
      </c>
      <c r="H45" s="23"/>
      <c r="I45" s="34">
        <v>18</v>
      </c>
      <c r="J45" s="17"/>
      <c r="K45" s="72">
        <v>0.5</v>
      </c>
      <c r="L45" s="73">
        <f t="shared" si="0"/>
        <v>2.7777777777777777</v>
      </c>
    </row>
    <row r="46" spans="2:12" s="4" customFormat="1" ht="27.75" hidden="1" customHeight="1" x14ac:dyDescent="0.2">
      <c r="B46" s="47"/>
      <c r="C46" s="30" t="s">
        <v>128</v>
      </c>
      <c r="D46" s="23" t="s">
        <v>52</v>
      </c>
      <c r="E46" s="23" t="s">
        <v>2</v>
      </c>
      <c r="F46" s="23" t="s">
        <v>167</v>
      </c>
      <c r="G46" s="23" t="s">
        <v>70</v>
      </c>
      <c r="H46" s="23"/>
      <c r="I46" s="34">
        <f>I48</f>
        <v>7.2</v>
      </c>
      <c r="J46" s="17"/>
      <c r="K46" s="69"/>
      <c r="L46" s="69"/>
    </row>
    <row r="47" spans="2:12" s="4" customFormat="1" ht="14.25" hidden="1" customHeight="1" x14ac:dyDescent="0.2">
      <c r="B47" s="47"/>
      <c r="C47" s="41" t="s">
        <v>132</v>
      </c>
      <c r="D47" s="23" t="s">
        <v>52</v>
      </c>
      <c r="E47" s="23" t="s">
        <v>2</v>
      </c>
      <c r="F47" s="23" t="s">
        <v>167</v>
      </c>
      <c r="G47" s="23" t="s">
        <v>70</v>
      </c>
      <c r="H47" s="23" t="s">
        <v>37</v>
      </c>
      <c r="I47" s="34">
        <f>I48</f>
        <v>7.2</v>
      </c>
      <c r="J47" s="17"/>
      <c r="K47" s="69"/>
      <c r="L47" s="69"/>
    </row>
    <row r="48" spans="2:12" s="4" customFormat="1" ht="15" hidden="1" x14ac:dyDescent="0.2">
      <c r="B48" s="47"/>
      <c r="C48" s="30" t="s">
        <v>6</v>
      </c>
      <c r="D48" s="23" t="s">
        <v>52</v>
      </c>
      <c r="E48" s="23" t="s">
        <v>2</v>
      </c>
      <c r="F48" s="23" t="s">
        <v>167</v>
      </c>
      <c r="G48" s="23" t="s">
        <v>70</v>
      </c>
      <c r="H48" s="23" t="s">
        <v>7</v>
      </c>
      <c r="I48" s="34">
        <v>7.2</v>
      </c>
      <c r="J48" s="17">
        <v>68</v>
      </c>
      <c r="K48" s="69"/>
      <c r="L48" s="69"/>
    </row>
    <row r="49" spans="2:12" s="4" customFormat="1" ht="39.75" customHeight="1" x14ac:dyDescent="0.2">
      <c r="B49" s="47"/>
      <c r="C49" s="48" t="str">
        <f>'[1]для 2 приложения  (2)'!$B$34</f>
        <v>Функционирование законодательных (представительных)   органов   государственной  власти и представительных органов муниципальных образований</v>
      </c>
      <c r="D49" s="29" t="s">
        <v>52</v>
      </c>
      <c r="E49" s="23" t="s">
        <v>8</v>
      </c>
      <c r="F49" s="23"/>
      <c r="G49" s="169">
        <v>5803.4</v>
      </c>
      <c r="H49" s="170"/>
      <c r="I49" s="171"/>
      <c r="J49" s="17" t="e">
        <f>SUM(J53)+#REF!</f>
        <v>#REF!</v>
      </c>
      <c r="K49" s="34">
        <v>961.9</v>
      </c>
      <c r="L49" s="73">
        <f>SUM(K49/G49*100)</f>
        <v>16.574766516180169</v>
      </c>
    </row>
    <row r="50" spans="2:12" s="102" customFormat="1" ht="27.75" hidden="1" customHeight="1" x14ac:dyDescent="0.2">
      <c r="B50" s="96"/>
      <c r="C50" s="79" t="s">
        <v>227</v>
      </c>
      <c r="D50" s="90" t="s">
        <v>52</v>
      </c>
      <c r="E50" s="80" t="s">
        <v>8</v>
      </c>
      <c r="F50" s="80" t="s">
        <v>228</v>
      </c>
      <c r="G50" s="80"/>
      <c r="H50" s="80"/>
      <c r="I50" s="85">
        <f t="shared" ref="I50:K51" si="1">SUM(I51)</f>
        <v>1292.5999999999999</v>
      </c>
      <c r="J50" s="100" t="e">
        <f t="shared" si="1"/>
        <v>#REF!</v>
      </c>
      <c r="K50" s="85">
        <f t="shared" si="1"/>
        <v>215.6</v>
      </c>
      <c r="L50" s="73">
        <f t="shared" ref="L50:L67" si="2">SUM(K50/I50*100)</f>
        <v>16.679560575584095</v>
      </c>
    </row>
    <row r="51" spans="2:12" s="102" customFormat="1" ht="63.75" hidden="1" x14ac:dyDescent="0.2">
      <c r="B51" s="96"/>
      <c r="C51" s="82" t="s">
        <v>108</v>
      </c>
      <c r="D51" s="92" t="s">
        <v>52</v>
      </c>
      <c r="E51" s="81" t="s">
        <v>8</v>
      </c>
      <c r="F51" s="81" t="s">
        <v>228</v>
      </c>
      <c r="G51" s="80" t="s">
        <v>104</v>
      </c>
      <c r="H51" s="81"/>
      <c r="I51" s="86">
        <f t="shared" si="1"/>
        <v>1292.5999999999999</v>
      </c>
      <c r="J51" s="103" t="e">
        <f t="shared" si="1"/>
        <v>#REF!</v>
      </c>
      <c r="K51" s="86">
        <f>K52</f>
        <v>215.6</v>
      </c>
      <c r="L51" s="73">
        <f t="shared" si="2"/>
        <v>16.679560575584095</v>
      </c>
    </row>
    <row r="52" spans="2:12" s="102" customFormat="1" ht="25.5" hidden="1" x14ac:dyDescent="0.2">
      <c r="B52" s="96"/>
      <c r="C52" s="82" t="s">
        <v>88</v>
      </c>
      <c r="D52" s="92" t="s">
        <v>52</v>
      </c>
      <c r="E52" s="81" t="s">
        <v>8</v>
      </c>
      <c r="F52" s="81" t="s">
        <v>228</v>
      </c>
      <c r="G52" s="80" t="s">
        <v>86</v>
      </c>
      <c r="H52" s="81"/>
      <c r="I52" s="86">
        <v>1292.5999999999999</v>
      </c>
      <c r="J52" s="103" t="e">
        <f>J53+J58</f>
        <v>#REF!</v>
      </c>
      <c r="K52" s="101">
        <v>215.6</v>
      </c>
      <c r="L52" s="73">
        <f t="shared" si="2"/>
        <v>16.679560575584095</v>
      </c>
    </row>
    <row r="53" spans="2:12" s="4" customFormat="1" ht="25.5" hidden="1" x14ac:dyDescent="0.2">
      <c r="B53" s="47"/>
      <c r="C53" s="26" t="s">
        <v>79</v>
      </c>
      <c r="D53" s="27" t="s">
        <v>52</v>
      </c>
      <c r="E53" s="24" t="s">
        <v>8</v>
      </c>
      <c r="F53" s="24" t="s">
        <v>168</v>
      </c>
      <c r="G53" s="24"/>
      <c r="H53" s="24"/>
      <c r="I53" s="33">
        <f>SUM(I54+I64)+I66</f>
        <v>3989.1</v>
      </c>
      <c r="J53" s="16" t="e">
        <f>SUM(#REF!)</f>
        <v>#REF!</v>
      </c>
      <c r="K53" s="33">
        <f>SUM(K54+K64)+K66</f>
        <v>456.8</v>
      </c>
      <c r="L53" s="71">
        <f t="shared" si="2"/>
        <v>11.451204532350657</v>
      </c>
    </row>
    <row r="54" spans="2:12" s="4" customFormat="1" ht="63.75" hidden="1" x14ac:dyDescent="0.2">
      <c r="B54" s="47"/>
      <c r="C54" s="30" t="s">
        <v>108</v>
      </c>
      <c r="D54" s="29" t="s">
        <v>52</v>
      </c>
      <c r="E54" s="23" t="s">
        <v>8</v>
      </c>
      <c r="F54" s="23" t="s">
        <v>168</v>
      </c>
      <c r="G54" s="24" t="s">
        <v>104</v>
      </c>
      <c r="H54" s="23"/>
      <c r="I54" s="34">
        <f>I55</f>
        <v>3766.6</v>
      </c>
      <c r="J54" s="17">
        <f>SUM(J57:J62)</f>
        <v>441</v>
      </c>
      <c r="K54" s="34">
        <f>K55</f>
        <v>415.6</v>
      </c>
      <c r="L54" s="73">
        <f t="shared" si="2"/>
        <v>11.033823607497478</v>
      </c>
    </row>
    <row r="55" spans="2:12" s="4" customFormat="1" ht="28.5" hidden="1" customHeight="1" x14ac:dyDescent="0.2">
      <c r="B55" s="47"/>
      <c r="C55" s="30" t="s">
        <v>88</v>
      </c>
      <c r="D55" s="29" t="s">
        <v>52</v>
      </c>
      <c r="E55" s="23" t="s">
        <v>8</v>
      </c>
      <c r="F55" s="23" t="s">
        <v>168</v>
      </c>
      <c r="G55" s="24" t="s">
        <v>86</v>
      </c>
      <c r="H55" s="23"/>
      <c r="I55" s="34">
        <v>3766.6</v>
      </c>
      <c r="J55" s="17">
        <f>SUM(J58:J63)</f>
        <v>590</v>
      </c>
      <c r="K55" s="34">
        <v>415.6</v>
      </c>
      <c r="L55" s="73">
        <f t="shared" si="2"/>
        <v>11.033823607497478</v>
      </c>
    </row>
    <row r="56" spans="2:12" s="4" customFormat="1" ht="26.25" hidden="1" customHeight="1" x14ac:dyDescent="0.2">
      <c r="B56" s="47"/>
      <c r="C56" s="30" t="s">
        <v>182</v>
      </c>
      <c r="D56" s="23" t="s">
        <v>52</v>
      </c>
      <c r="E56" s="23" t="s">
        <v>8</v>
      </c>
      <c r="F56" s="23" t="s">
        <v>168</v>
      </c>
      <c r="G56" s="24" t="s">
        <v>78</v>
      </c>
      <c r="H56" s="23"/>
      <c r="I56" s="34">
        <f>I58</f>
        <v>1885</v>
      </c>
      <c r="J56" s="17"/>
      <c r="K56" s="72" t="e">
        <f>K57+K61</f>
        <v>#REF!</v>
      </c>
      <c r="L56" s="73" t="e">
        <f t="shared" si="2"/>
        <v>#REF!</v>
      </c>
    </row>
    <row r="57" spans="2:12" s="4" customFormat="1" ht="15" hidden="1" x14ac:dyDescent="0.2">
      <c r="B57" s="47"/>
      <c r="C57" s="30" t="s">
        <v>43</v>
      </c>
      <c r="D57" s="23" t="s">
        <v>52</v>
      </c>
      <c r="E57" s="23" t="s">
        <v>8</v>
      </c>
      <c r="F57" s="23" t="s">
        <v>168</v>
      </c>
      <c r="G57" s="23" t="s">
        <v>78</v>
      </c>
      <c r="H57" s="24" t="s">
        <v>36</v>
      </c>
      <c r="I57" s="34">
        <f>I58</f>
        <v>1885</v>
      </c>
      <c r="J57" s="17"/>
      <c r="K57" s="72" t="e">
        <f>K58+K62</f>
        <v>#REF!</v>
      </c>
      <c r="L57" s="73" t="e">
        <f t="shared" si="2"/>
        <v>#REF!</v>
      </c>
    </row>
    <row r="58" spans="2:12" s="4" customFormat="1" ht="14.25" hidden="1" customHeight="1" x14ac:dyDescent="0.2">
      <c r="B58" s="47"/>
      <c r="C58" s="30" t="s">
        <v>3</v>
      </c>
      <c r="D58" s="23" t="s">
        <v>52</v>
      </c>
      <c r="E58" s="23" t="s">
        <v>8</v>
      </c>
      <c r="F58" s="23" t="s">
        <v>168</v>
      </c>
      <c r="G58" s="23" t="s">
        <v>78</v>
      </c>
      <c r="H58" s="23" t="s">
        <v>4</v>
      </c>
      <c r="I58" s="34">
        <v>1885</v>
      </c>
      <c r="J58" s="17">
        <v>440</v>
      </c>
      <c r="K58" s="72" t="e">
        <f>K59+K63</f>
        <v>#REF!</v>
      </c>
      <c r="L58" s="73" t="e">
        <f t="shared" si="2"/>
        <v>#REF!</v>
      </c>
    </row>
    <row r="59" spans="2:12" s="4" customFormat="1" ht="36.75" hidden="1" customHeight="1" x14ac:dyDescent="0.2">
      <c r="B59" s="47"/>
      <c r="C59" s="30" t="s">
        <v>185</v>
      </c>
      <c r="D59" s="23" t="s">
        <v>52</v>
      </c>
      <c r="E59" s="23" t="s">
        <v>8</v>
      </c>
      <c r="F59" s="23" t="s">
        <v>168</v>
      </c>
      <c r="G59" s="23" t="s">
        <v>184</v>
      </c>
      <c r="H59" s="23"/>
      <c r="I59" s="34">
        <f>I60</f>
        <v>0.5</v>
      </c>
      <c r="J59" s="17"/>
      <c r="K59" s="72" t="e">
        <f>K60+K64</f>
        <v>#REF!</v>
      </c>
      <c r="L59" s="73" t="e">
        <f t="shared" si="2"/>
        <v>#REF!</v>
      </c>
    </row>
    <row r="60" spans="2:12" s="4" customFormat="1" ht="14.25" hidden="1" customHeight="1" x14ac:dyDescent="0.2">
      <c r="B60" s="47"/>
      <c r="C60" s="30" t="s">
        <v>191</v>
      </c>
      <c r="D60" s="23" t="s">
        <v>52</v>
      </c>
      <c r="E60" s="23" t="s">
        <v>8</v>
      </c>
      <c r="F60" s="23" t="s">
        <v>168</v>
      </c>
      <c r="G60" s="23" t="s">
        <v>184</v>
      </c>
      <c r="H60" s="23" t="s">
        <v>190</v>
      </c>
      <c r="I60" s="34">
        <v>0.5</v>
      </c>
      <c r="J60" s="17"/>
      <c r="K60" s="72" t="e">
        <f>K61+K65</f>
        <v>#REF!</v>
      </c>
      <c r="L60" s="73" t="e">
        <f t="shared" si="2"/>
        <v>#REF!</v>
      </c>
    </row>
    <row r="61" spans="2:12" s="4" customFormat="1" ht="39.75" hidden="1" customHeight="1" x14ac:dyDescent="0.2">
      <c r="B61" s="47"/>
      <c r="C61" s="30" t="s">
        <v>180</v>
      </c>
      <c r="D61" s="23" t="s">
        <v>52</v>
      </c>
      <c r="E61" s="23" t="s">
        <v>8</v>
      </c>
      <c r="F61" s="23" t="s">
        <v>168</v>
      </c>
      <c r="G61" s="24" t="s">
        <v>181</v>
      </c>
      <c r="H61" s="23"/>
      <c r="I61" s="34">
        <f>SUM(I62)</f>
        <v>569.29999999999995</v>
      </c>
      <c r="J61" s="17">
        <v>1</v>
      </c>
      <c r="K61" s="72" t="e">
        <f>K62+#REF!</f>
        <v>#REF!</v>
      </c>
      <c r="L61" s="73" t="e">
        <f t="shared" si="2"/>
        <v>#REF!</v>
      </c>
    </row>
    <row r="62" spans="2:12" s="4" customFormat="1" ht="15.75" hidden="1" customHeight="1" x14ac:dyDescent="0.2">
      <c r="B62" s="47"/>
      <c r="C62" s="30" t="s">
        <v>43</v>
      </c>
      <c r="D62" s="23" t="s">
        <v>52</v>
      </c>
      <c r="E62" s="23" t="s">
        <v>8</v>
      </c>
      <c r="F62" s="23" t="s">
        <v>168</v>
      </c>
      <c r="G62" s="23" t="s">
        <v>181</v>
      </c>
      <c r="H62" s="24" t="s">
        <v>36</v>
      </c>
      <c r="I62" s="34">
        <f>I63</f>
        <v>569.29999999999995</v>
      </c>
      <c r="J62" s="17"/>
      <c r="K62" s="72" t="e">
        <f>K63+#REF!</f>
        <v>#REF!</v>
      </c>
      <c r="L62" s="73" t="e">
        <f t="shared" si="2"/>
        <v>#REF!</v>
      </c>
    </row>
    <row r="63" spans="2:12" s="4" customFormat="1" ht="15.75" hidden="1" customHeight="1" x14ac:dyDescent="0.2">
      <c r="B63" s="47"/>
      <c r="C63" s="30" t="s">
        <v>42</v>
      </c>
      <c r="D63" s="23" t="s">
        <v>52</v>
      </c>
      <c r="E63" s="23" t="s">
        <v>8</v>
      </c>
      <c r="F63" s="23" t="s">
        <v>168</v>
      </c>
      <c r="G63" s="23" t="s">
        <v>181</v>
      </c>
      <c r="H63" s="23" t="s">
        <v>5</v>
      </c>
      <c r="I63" s="34">
        <v>569.29999999999995</v>
      </c>
      <c r="J63" s="17">
        <v>149</v>
      </c>
      <c r="K63" s="72" t="e">
        <f>K64+#REF!</f>
        <v>#REF!</v>
      </c>
      <c r="L63" s="73" t="e">
        <f t="shared" si="2"/>
        <v>#REF!</v>
      </c>
    </row>
    <row r="64" spans="2:12" s="4" customFormat="1" ht="26.25" hidden="1" customHeight="1" x14ac:dyDescent="0.2">
      <c r="B64" s="47"/>
      <c r="C64" s="30" t="s">
        <v>230</v>
      </c>
      <c r="D64" s="23" t="s">
        <v>52</v>
      </c>
      <c r="E64" s="23" t="s">
        <v>8</v>
      </c>
      <c r="F64" s="23" t="s">
        <v>168</v>
      </c>
      <c r="G64" s="24" t="s">
        <v>35</v>
      </c>
      <c r="H64" s="23"/>
      <c r="I64" s="34">
        <f>I65</f>
        <v>222.4</v>
      </c>
      <c r="J64" s="17"/>
      <c r="K64" s="72">
        <f>K65</f>
        <v>41.2</v>
      </c>
      <c r="L64" s="73">
        <f t="shared" si="2"/>
        <v>18.525179856115109</v>
      </c>
    </row>
    <row r="65" spans="2:12" s="4" customFormat="1" ht="27" hidden="1" customHeight="1" x14ac:dyDescent="0.2">
      <c r="B65" s="47"/>
      <c r="C65" s="30" t="s">
        <v>123</v>
      </c>
      <c r="D65" s="23" t="s">
        <v>52</v>
      </c>
      <c r="E65" s="23" t="s">
        <v>8</v>
      </c>
      <c r="F65" s="23" t="s">
        <v>168</v>
      </c>
      <c r="G65" s="24" t="s">
        <v>87</v>
      </c>
      <c r="H65" s="23"/>
      <c r="I65" s="34">
        <v>222.4</v>
      </c>
      <c r="J65" s="17">
        <v>31</v>
      </c>
      <c r="K65" s="72">
        <v>41.2</v>
      </c>
      <c r="L65" s="73">
        <f t="shared" si="2"/>
        <v>18.525179856115109</v>
      </c>
    </row>
    <row r="66" spans="2:12" s="4" customFormat="1" ht="16.5" hidden="1" customHeight="1" x14ac:dyDescent="0.2">
      <c r="B66" s="47"/>
      <c r="C66" s="30" t="s">
        <v>106</v>
      </c>
      <c r="D66" s="23" t="s">
        <v>52</v>
      </c>
      <c r="E66" s="23" t="s">
        <v>8</v>
      </c>
      <c r="F66" s="23" t="s">
        <v>168</v>
      </c>
      <c r="G66" s="24" t="s">
        <v>105</v>
      </c>
      <c r="H66" s="23"/>
      <c r="I66" s="34">
        <f>I67</f>
        <v>0.1</v>
      </c>
      <c r="J66" s="17"/>
      <c r="K66" s="72">
        <f>K67</f>
        <v>0</v>
      </c>
      <c r="L66" s="73">
        <f t="shared" si="2"/>
        <v>0</v>
      </c>
    </row>
    <row r="67" spans="2:12" s="4" customFormat="1" ht="14.25" hidden="1" customHeight="1" x14ac:dyDescent="0.2">
      <c r="B67" s="47"/>
      <c r="C67" s="30" t="s">
        <v>89</v>
      </c>
      <c r="D67" s="23" t="s">
        <v>52</v>
      </c>
      <c r="E67" s="23" t="s">
        <v>8</v>
      </c>
      <c r="F67" s="23" t="s">
        <v>168</v>
      </c>
      <c r="G67" s="24" t="s">
        <v>90</v>
      </c>
      <c r="H67" s="23"/>
      <c r="I67" s="34">
        <v>0.1</v>
      </c>
      <c r="J67" s="17"/>
      <c r="K67" s="72">
        <v>0</v>
      </c>
      <c r="L67" s="73">
        <f t="shared" si="2"/>
        <v>0</v>
      </c>
    </row>
    <row r="68" spans="2:12" s="4" customFormat="1" ht="51" hidden="1" x14ac:dyDescent="0.2">
      <c r="B68" s="47"/>
      <c r="C68" s="87" t="s">
        <v>201</v>
      </c>
      <c r="D68" s="80" t="s">
        <v>52</v>
      </c>
      <c r="E68" s="80" t="s">
        <v>8</v>
      </c>
      <c r="F68" s="80" t="s">
        <v>202</v>
      </c>
      <c r="G68" s="80"/>
      <c r="H68" s="80"/>
      <c r="I68" s="85">
        <f>I70</f>
        <v>0</v>
      </c>
      <c r="J68" s="17"/>
      <c r="K68" s="85" t="str">
        <f>K70</f>
        <v>0</v>
      </c>
      <c r="L68" s="73" t="e">
        <f t="shared" ref="L68:L106" si="3">SUM(K68/I68*100)</f>
        <v>#DIV/0!</v>
      </c>
    </row>
    <row r="69" spans="2:12" s="4" customFormat="1" ht="63.75" hidden="1" x14ac:dyDescent="0.2">
      <c r="B69" s="47"/>
      <c r="C69" s="88" t="s">
        <v>108</v>
      </c>
      <c r="D69" s="80" t="s">
        <v>52</v>
      </c>
      <c r="E69" s="80" t="s">
        <v>8</v>
      </c>
      <c r="F69" s="80" t="s">
        <v>202</v>
      </c>
      <c r="G69" s="81" t="s">
        <v>104</v>
      </c>
      <c r="H69" s="81"/>
      <c r="I69" s="86">
        <f>I70</f>
        <v>0</v>
      </c>
      <c r="J69" s="17"/>
      <c r="K69" s="86" t="str">
        <f>K70</f>
        <v>0</v>
      </c>
      <c r="L69" s="73" t="e">
        <f t="shared" si="3"/>
        <v>#DIV/0!</v>
      </c>
    </row>
    <row r="70" spans="2:12" s="4" customFormat="1" ht="25.5" hidden="1" x14ac:dyDescent="0.2">
      <c r="B70" s="47"/>
      <c r="C70" s="88" t="s">
        <v>88</v>
      </c>
      <c r="D70" s="80" t="s">
        <v>52</v>
      </c>
      <c r="E70" s="80" t="s">
        <v>8</v>
      </c>
      <c r="F70" s="80" t="s">
        <v>202</v>
      </c>
      <c r="G70" s="81" t="s">
        <v>86</v>
      </c>
      <c r="H70" s="81"/>
      <c r="I70" s="86">
        <v>0</v>
      </c>
      <c r="J70" s="17"/>
      <c r="K70" s="89" t="s">
        <v>210</v>
      </c>
      <c r="L70" s="73" t="e">
        <f t="shared" si="3"/>
        <v>#DIV/0!</v>
      </c>
    </row>
    <row r="71" spans="2:12" s="4" customFormat="1" ht="39" hidden="1" customHeight="1" x14ac:dyDescent="0.2">
      <c r="B71" s="47"/>
      <c r="C71" s="26" t="s">
        <v>61</v>
      </c>
      <c r="D71" s="24" t="s">
        <v>52</v>
      </c>
      <c r="E71" s="24" t="s">
        <v>8</v>
      </c>
      <c r="F71" s="24" t="s">
        <v>169</v>
      </c>
      <c r="G71" s="23"/>
      <c r="H71" s="23"/>
      <c r="I71" s="33">
        <f>SUM(I73)</f>
        <v>96</v>
      </c>
      <c r="J71" s="17"/>
      <c r="K71" s="33">
        <f>SUM(K73)</f>
        <v>24</v>
      </c>
      <c r="L71" s="71">
        <f t="shared" si="3"/>
        <v>25</v>
      </c>
    </row>
    <row r="72" spans="2:12" s="4" customFormat="1" ht="14.25" hidden="1" customHeight="1" x14ac:dyDescent="0.2">
      <c r="B72" s="47"/>
      <c r="C72" s="28" t="s">
        <v>106</v>
      </c>
      <c r="D72" s="23" t="s">
        <v>52</v>
      </c>
      <c r="E72" s="23" t="s">
        <v>8</v>
      </c>
      <c r="F72" s="23" t="s">
        <v>169</v>
      </c>
      <c r="G72" s="24" t="s">
        <v>105</v>
      </c>
      <c r="H72" s="23"/>
      <c r="I72" s="34">
        <f>I73</f>
        <v>96</v>
      </c>
      <c r="J72" s="17"/>
      <c r="K72" s="34">
        <f>K73</f>
        <v>24</v>
      </c>
      <c r="L72" s="73">
        <f t="shared" si="3"/>
        <v>25</v>
      </c>
    </row>
    <row r="73" spans="2:12" s="4" customFormat="1" ht="13.5" hidden="1" customHeight="1" x14ac:dyDescent="0.2">
      <c r="B73" s="47"/>
      <c r="C73" s="30" t="s">
        <v>89</v>
      </c>
      <c r="D73" s="23" t="s">
        <v>52</v>
      </c>
      <c r="E73" s="23" t="s">
        <v>8</v>
      </c>
      <c r="F73" s="23" t="s">
        <v>169</v>
      </c>
      <c r="G73" s="24" t="s">
        <v>90</v>
      </c>
      <c r="H73" s="23"/>
      <c r="I73" s="34">
        <v>96</v>
      </c>
      <c r="J73" s="17"/>
      <c r="K73" s="34">
        <v>24</v>
      </c>
      <c r="L73" s="73">
        <f t="shared" si="3"/>
        <v>25</v>
      </c>
    </row>
    <row r="74" spans="2:12" s="4" customFormat="1" ht="12" hidden="1" customHeight="1" x14ac:dyDescent="0.2">
      <c r="B74" s="47"/>
      <c r="C74" s="30" t="s">
        <v>131</v>
      </c>
      <c r="D74" s="23" t="s">
        <v>52</v>
      </c>
      <c r="E74" s="23" t="s">
        <v>8</v>
      </c>
      <c r="F74" s="23" t="s">
        <v>169</v>
      </c>
      <c r="G74" s="23" t="s">
        <v>120</v>
      </c>
      <c r="H74" s="23"/>
      <c r="I74" s="34">
        <f>I75</f>
        <v>72</v>
      </c>
      <c r="J74" s="17"/>
      <c r="K74" s="68"/>
      <c r="L74" s="73">
        <f t="shared" si="3"/>
        <v>0</v>
      </c>
    </row>
    <row r="75" spans="2:12" s="4" customFormat="1" ht="14.25" hidden="1" customHeight="1" x14ac:dyDescent="0.2">
      <c r="B75" s="47"/>
      <c r="C75" s="30" t="s">
        <v>16</v>
      </c>
      <c r="D75" s="23" t="s">
        <v>52</v>
      </c>
      <c r="E75" s="23" t="s">
        <v>8</v>
      </c>
      <c r="F75" s="23" t="s">
        <v>169</v>
      </c>
      <c r="G75" s="23" t="s">
        <v>120</v>
      </c>
      <c r="H75" s="23" t="s">
        <v>17</v>
      </c>
      <c r="I75" s="34">
        <v>72</v>
      </c>
      <c r="J75" s="17"/>
      <c r="K75" s="68"/>
      <c r="L75" s="73">
        <f t="shared" si="3"/>
        <v>0</v>
      </c>
    </row>
    <row r="76" spans="2:12" s="5" customFormat="1" ht="67.5" customHeight="1" x14ac:dyDescent="0.2">
      <c r="B76" s="24" t="s">
        <v>46</v>
      </c>
      <c r="C76" s="46" t="s">
        <v>236</v>
      </c>
      <c r="D76" s="27" t="s">
        <v>51</v>
      </c>
      <c r="E76" s="23"/>
      <c r="F76" s="23"/>
      <c r="G76" s="166">
        <f>SUM(G77+G203+G215+G224+G309+G322+G325+G348+G351)</f>
        <v>278855.8</v>
      </c>
      <c r="H76" s="167"/>
      <c r="I76" s="168"/>
      <c r="J76" s="16" t="e">
        <f>SUM(J78+J162+J166+J209+#REF!+J225+J314+#REF!+#REF!+J349+#REF!)</f>
        <v>#REF!</v>
      </c>
      <c r="K76" s="33">
        <f>SUM(K77+K203+K215+K224+K309+K322+K325+K348+K351)</f>
        <v>20623.399999999998</v>
      </c>
      <c r="L76" s="71">
        <f>SUM(K76/G76*100)</f>
        <v>7.3957220900551457</v>
      </c>
    </row>
    <row r="77" spans="2:12" s="5" customFormat="1" ht="12" customHeight="1" x14ac:dyDescent="0.2">
      <c r="B77" s="24"/>
      <c r="C77" s="46" t="s">
        <v>94</v>
      </c>
      <c r="D77" s="27" t="s">
        <v>51</v>
      </c>
      <c r="E77" s="24" t="s">
        <v>1</v>
      </c>
      <c r="F77" s="23"/>
      <c r="G77" s="166">
        <f>SUM(G78+G160+G161+G166)</f>
        <v>55601</v>
      </c>
      <c r="H77" s="167"/>
      <c r="I77" s="168"/>
      <c r="J77" s="16"/>
      <c r="K77" s="33">
        <f>SUM(K78+K161+K166)</f>
        <v>5832.2</v>
      </c>
      <c r="L77" s="71">
        <f>SUM(K77/G77*100)</f>
        <v>10.489379687415694</v>
      </c>
    </row>
    <row r="78" spans="2:12" s="5" customFormat="1" ht="42.75" customHeight="1" x14ac:dyDescent="0.2">
      <c r="B78" s="47"/>
      <c r="C78" s="48" t="s">
        <v>281</v>
      </c>
      <c r="D78" s="29" t="s">
        <v>51</v>
      </c>
      <c r="E78" s="23" t="s">
        <v>23</v>
      </c>
      <c r="F78" s="23"/>
      <c r="G78" s="169">
        <v>41264.300000000003</v>
      </c>
      <c r="H78" s="170"/>
      <c r="I78" s="171"/>
      <c r="J78" s="17" t="e">
        <f>J79+J93+J167</f>
        <v>#REF!</v>
      </c>
      <c r="K78" s="34">
        <v>5832.2</v>
      </c>
      <c r="L78" s="73">
        <f>SUM(K78/G78*100)</f>
        <v>14.133766960786925</v>
      </c>
    </row>
    <row r="79" spans="2:12" s="4" customFormat="1" ht="38.25" hidden="1" customHeight="1" x14ac:dyDescent="0.2">
      <c r="B79" s="49"/>
      <c r="C79" s="48" t="s">
        <v>55</v>
      </c>
      <c r="D79" s="29" t="s">
        <v>51</v>
      </c>
      <c r="E79" s="23" t="s">
        <v>23</v>
      </c>
      <c r="F79" s="23" t="s">
        <v>170</v>
      </c>
      <c r="G79" s="23"/>
      <c r="H79" s="23"/>
      <c r="I79" s="34">
        <f>SUM(I80+I89)</f>
        <v>1554.5</v>
      </c>
      <c r="J79" s="17" t="e">
        <f>SUM(#REF!)</f>
        <v>#REF!</v>
      </c>
      <c r="K79" s="34">
        <f>SUM(K80+K89)</f>
        <v>219.4</v>
      </c>
      <c r="L79" s="73">
        <f t="shared" si="3"/>
        <v>14.113862978449662</v>
      </c>
    </row>
    <row r="80" spans="2:12" s="4" customFormat="1" ht="65.25" hidden="1" customHeight="1" x14ac:dyDescent="0.2">
      <c r="B80" s="49"/>
      <c r="C80" s="41" t="s">
        <v>108</v>
      </c>
      <c r="D80" s="29" t="s">
        <v>51</v>
      </c>
      <c r="E80" s="23" t="s">
        <v>23</v>
      </c>
      <c r="F80" s="23" t="s">
        <v>170</v>
      </c>
      <c r="G80" s="23" t="s">
        <v>104</v>
      </c>
      <c r="H80" s="23"/>
      <c r="I80" s="34">
        <f>I81</f>
        <v>1534.5</v>
      </c>
      <c r="J80" s="17">
        <f>SUM(J83:J86)</f>
        <v>732</v>
      </c>
      <c r="K80" s="34">
        <f>K81</f>
        <v>219.4</v>
      </c>
      <c r="L80" s="73">
        <f t="shared" si="3"/>
        <v>14.297816878462042</v>
      </c>
    </row>
    <row r="81" spans="2:12" s="4" customFormat="1" ht="25.5" hidden="1" x14ac:dyDescent="0.2">
      <c r="B81" s="47"/>
      <c r="C81" s="30" t="s">
        <v>88</v>
      </c>
      <c r="D81" s="29" t="s">
        <v>51</v>
      </c>
      <c r="E81" s="23" t="s">
        <v>23</v>
      </c>
      <c r="F81" s="23" t="s">
        <v>170</v>
      </c>
      <c r="G81" s="23" t="s">
        <v>86</v>
      </c>
      <c r="H81" s="23"/>
      <c r="I81" s="34">
        <v>1534.5</v>
      </c>
      <c r="J81" s="17">
        <f>SUM(J84:J87)</f>
        <v>886</v>
      </c>
      <c r="K81" s="34">
        <v>219.4</v>
      </c>
      <c r="L81" s="73">
        <f t="shared" si="3"/>
        <v>14.297816878462042</v>
      </c>
    </row>
    <row r="82" spans="2:12" s="4" customFormat="1" ht="25.5" hidden="1" customHeight="1" x14ac:dyDescent="0.2">
      <c r="B82" s="47"/>
      <c r="C82" s="64" t="s">
        <v>255</v>
      </c>
      <c r="D82" s="29" t="s">
        <v>51</v>
      </c>
      <c r="E82" s="23" t="s">
        <v>23</v>
      </c>
      <c r="F82" s="23" t="s">
        <v>170</v>
      </c>
      <c r="G82" s="23" t="s">
        <v>78</v>
      </c>
      <c r="H82" s="23"/>
      <c r="I82" s="34">
        <f>I84</f>
        <v>942.5</v>
      </c>
      <c r="J82" s="17"/>
      <c r="K82" s="34">
        <f>K84</f>
        <v>942.5</v>
      </c>
      <c r="L82" s="73">
        <f t="shared" si="3"/>
        <v>100</v>
      </c>
    </row>
    <row r="83" spans="2:12" s="4" customFormat="1" ht="15" hidden="1" customHeight="1" x14ac:dyDescent="0.2">
      <c r="B83" s="47"/>
      <c r="C83" s="65" t="s">
        <v>183</v>
      </c>
      <c r="D83" s="29" t="s">
        <v>51</v>
      </c>
      <c r="E83" s="23" t="s">
        <v>23</v>
      </c>
      <c r="F83" s="23" t="s">
        <v>170</v>
      </c>
      <c r="G83" s="23" t="s">
        <v>78</v>
      </c>
      <c r="H83" s="23" t="s">
        <v>36</v>
      </c>
      <c r="I83" s="34">
        <f>I84</f>
        <v>942.5</v>
      </c>
      <c r="J83" s="17"/>
      <c r="K83" s="34">
        <f>K84</f>
        <v>942.5</v>
      </c>
      <c r="L83" s="73">
        <f t="shared" si="3"/>
        <v>100</v>
      </c>
    </row>
    <row r="84" spans="2:12" s="4" customFormat="1" ht="16.5" hidden="1" customHeight="1" x14ac:dyDescent="0.2">
      <c r="B84" s="47"/>
      <c r="C84" s="30" t="s">
        <v>3</v>
      </c>
      <c r="D84" s="29" t="s">
        <v>51</v>
      </c>
      <c r="E84" s="23" t="s">
        <v>23</v>
      </c>
      <c r="F84" s="23" t="s">
        <v>170</v>
      </c>
      <c r="G84" s="23" t="s">
        <v>78</v>
      </c>
      <c r="H84" s="23" t="s">
        <v>4</v>
      </c>
      <c r="I84" s="34">
        <v>942.5</v>
      </c>
      <c r="J84" s="17">
        <v>732</v>
      </c>
      <c r="K84" s="34">
        <v>942.5</v>
      </c>
      <c r="L84" s="73">
        <f t="shared" si="3"/>
        <v>100</v>
      </c>
    </row>
    <row r="85" spans="2:12" s="4" customFormat="1" ht="38.25" hidden="1" customHeight="1" x14ac:dyDescent="0.2">
      <c r="B85" s="47"/>
      <c r="C85" s="30" t="s">
        <v>180</v>
      </c>
      <c r="D85" s="29" t="s">
        <v>51</v>
      </c>
      <c r="E85" s="23" t="s">
        <v>23</v>
      </c>
      <c r="F85" s="23" t="s">
        <v>170</v>
      </c>
      <c r="G85" s="23" t="s">
        <v>181</v>
      </c>
      <c r="H85" s="23"/>
      <c r="I85" s="34">
        <f>I87</f>
        <v>271.7</v>
      </c>
      <c r="J85" s="17"/>
      <c r="K85" s="34">
        <f>K87</f>
        <v>271.7</v>
      </c>
      <c r="L85" s="73">
        <f t="shared" si="3"/>
        <v>100</v>
      </c>
    </row>
    <row r="86" spans="2:12" s="4" customFormat="1" ht="22.5" hidden="1" customHeight="1" x14ac:dyDescent="0.2">
      <c r="B86" s="47"/>
      <c r="C86" s="65" t="s">
        <v>183</v>
      </c>
      <c r="D86" s="29" t="s">
        <v>51</v>
      </c>
      <c r="E86" s="23" t="s">
        <v>23</v>
      </c>
      <c r="F86" s="23" t="s">
        <v>170</v>
      </c>
      <c r="G86" s="23" t="s">
        <v>181</v>
      </c>
      <c r="H86" s="23" t="s">
        <v>36</v>
      </c>
      <c r="I86" s="34">
        <f>I87</f>
        <v>271.7</v>
      </c>
      <c r="J86" s="17"/>
      <c r="K86" s="34">
        <f>K87</f>
        <v>271.7</v>
      </c>
      <c r="L86" s="73">
        <f t="shared" si="3"/>
        <v>100</v>
      </c>
    </row>
    <row r="87" spans="2:12" s="4" customFormat="1" ht="16.5" hidden="1" customHeight="1" x14ac:dyDescent="0.2">
      <c r="B87" s="47"/>
      <c r="C87" s="30" t="s">
        <v>42</v>
      </c>
      <c r="D87" s="29" t="s">
        <v>51</v>
      </c>
      <c r="E87" s="23" t="s">
        <v>23</v>
      </c>
      <c r="F87" s="23" t="s">
        <v>170</v>
      </c>
      <c r="G87" s="23" t="s">
        <v>181</v>
      </c>
      <c r="H87" s="23" t="s">
        <v>5</v>
      </c>
      <c r="I87" s="34">
        <v>271.7</v>
      </c>
      <c r="J87" s="17">
        <v>154</v>
      </c>
      <c r="K87" s="34">
        <v>271.7</v>
      </c>
      <c r="L87" s="73">
        <f t="shared" si="3"/>
        <v>100</v>
      </c>
    </row>
    <row r="88" spans="2:12" s="4" customFormat="1" ht="28.5" hidden="1" customHeight="1" x14ac:dyDescent="0.2">
      <c r="B88" s="47"/>
      <c r="C88" s="30" t="s">
        <v>230</v>
      </c>
      <c r="D88" s="23" t="s">
        <v>51</v>
      </c>
      <c r="E88" s="23" t="s">
        <v>23</v>
      </c>
      <c r="F88" s="23" t="s">
        <v>170</v>
      </c>
      <c r="G88" s="23" t="s">
        <v>35</v>
      </c>
      <c r="H88" s="23"/>
      <c r="I88" s="34">
        <f>I89</f>
        <v>20</v>
      </c>
      <c r="J88" s="17"/>
      <c r="K88" s="34">
        <f>K89</f>
        <v>0</v>
      </c>
      <c r="L88" s="73">
        <f t="shared" si="3"/>
        <v>0</v>
      </c>
    </row>
    <row r="89" spans="2:12" s="4" customFormat="1" ht="25.5" hidden="1" x14ac:dyDescent="0.2">
      <c r="B89" s="47"/>
      <c r="C89" s="30" t="s">
        <v>123</v>
      </c>
      <c r="D89" s="23" t="s">
        <v>51</v>
      </c>
      <c r="E89" s="23" t="s">
        <v>23</v>
      </c>
      <c r="F89" s="23" t="s">
        <v>170</v>
      </c>
      <c r="G89" s="23" t="s">
        <v>87</v>
      </c>
      <c r="H89" s="23"/>
      <c r="I89" s="34">
        <v>20</v>
      </c>
      <c r="J89" s="17">
        <f>SUM(J92)</f>
        <v>67</v>
      </c>
      <c r="K89" s="34">
        <v>0</v>
      </c>
      <c r="L89" s="73">
        <f t="shared" si="3"/>
        <v>0</v>
      </c>
    </row>
    <row r="90" spans="2:12" s="4" customFormat="1" ht="29.25" hidden="1" customHeight="1" x14ac:dyDescent="0.2">
      <c r="B90" s="47"/>
      <c r="C90" s="41" t="s">
        <v>124</v>
      </c>
      <c r="D90" s="23" t="s">
        <v>51</v>
      </c>
      <c r="E90" s="23" t="s">
        <v>23</v>
      </c>
      <c r="F90" s="23" t="s">
        <v>170</v>
      </c>
      <c r="G90" s="23" t="s">
        <v>70</v>
      </c>
      <c r="H90" s="23"/>
      <c r="I90" s="34">
        <f>I92</f>
        <v>12.8</v>
      </c>
      <c r="J90" s="17"/>
      <c r="K90" s="34">
        <f>K92</f>
        <v>12.8</v>
      </c>
      <c r="L90" s="73">
        <f t="shared" si="3"/>
        <v>100</v>
      </c>
    </row>
    <row r="91" spans="2:12" s="4" customFormat="1" ht="15.75" hidden="1" customHeight="1" x14ac:dyDescent="0.2">
      <c r="B91" s="47"/>
      <c r="C91" s="41" t="s">
        <v>132</v>
      </c>
      <c r="D91" s="23" t="s">
        <v>51</v>
      </c>
      <c r="E91" s="23" t="s">
        <v>23</v>
      </c>
      <c r="F91" s="23" t="s">
        <v>170</v>
      </c>
      <c r="G91" s="23" t="s">
        <v>70</v>
      </c>
      <c r="H91" s="23" t="s">
        <v>37</v>
      </c>
      <c r="I91" s="34">
        <f>I92</f>
        <v>12.8</v>
      </c>
      <c r="J91" s="17"/>
      <c r="K91" s="34">
        <f>K92</f>
        <v>12.8</v>
      </c>
      <c r="L91" s="73">
        <f t="shared" si="3"/>
        <v>100</v>
      </c>
    </row>
    <row r="92" spans="2:12" s="4" customFormat="1" ht="15" hidden="1" x14ac:dyDescent="0.2">
      <c r="B92" s="47"/>
      <c r="C92" s="30" t="s">
        <v>6</v>
      </c>
      <c r="D92" s="23" t="s">
        <v>51</v>
      </c>
      <c r="E92" s="23" t="s">
        <v>23</v>
      </c>
      <c r="F92" s="23" t="s">
        <v>170</v>
      </c>
      <c r="G92" s="23" t="s">
        <v>70</v>
      </c>
      <c r="H92" s="23" t="s">
        <v>7</v>
      </c>
      <c r="I92" s="34">
        <v>12.8</v>
      </c>
      <c r="J92" s="17">
        <v>67</v>
      </c>
      <c r="K92" s="34">
        <v>12.8</v>
      </c>
      <c r="L92" s="73">
        <f t="shared" si="3"/>
        <v>100</v>
      </c>
    </row>
    <row r="93" spans="2:12" s="5" customFormat="1" ht="39" hidden="1" customHeight="1" x14ac:dyDescent="0.2">
      <c r="B93" s="47"/>
      <c r="C93" s="30" t="s">
        <v>56</v>
      </c>
      <c r="D93" s="23" t="s">
        <v>51</v>
      </c>
      <c r="E93" s="23" t="s">
        <v>23</v>
      </c>
      <c r="F93" s="23" t="s">
        <v>171</v>
      </c>
      <c r="G93" s="23"/>
      <c r="H93" s="23"/>
      <c r="I93" s="34">
        <f>SUM(I94+I101+I121)</f>
        <v>25640.2</v>
      </c>
      <c r="J93" s="17" t="e">
        <f>#REF!</f>
        <v>#REF!</v>
      </c>
      <c r="K93" s="34">
        <f>SUM(K94+K101+K121)</f>
        <v>3369.7</v>
      </c>
      <c r="L93" s="73">
        <f t="shared" si="3"/>
        <v>13.142253180552412</v>
      </c>
    </row>
    <row r="94" spans="2:12" s="5" customFormat="1" ht="63.75" hidden="1" x14ac:dyDescent="0.2">
      <c r="B94" s="47"/>
      <c r="C94" s="30" t="s">
        <v>108</v>
      </c>
      <c r="D94" s="29" t="s">
        <v>51</v>
      </c>
      <c r="E94" s="23" t="s">
        <v>23</v>
      </c>
      <c r="F94" s="23" t="s">
        <v>171</v>
      </c>
      <c r="G94" s="23" t="s">
        <v>104</v>
      </c>
      <c r="H94" s="23"/>
      <c r="I94" s="34">
        <f>I95</f>
        <v>21092.3</v>
      </c>
      <c r="J94" s="17"/>
      <c r="K94" s="34">
        <f>K95</f>
        <v>2778.3</v>
      </c>
      <c r="L94" s="73">
        <f t="shared" si="3"/>
        <v>13.172105460286456</v>
      </c>
    </row>
    <row r="95" spans="2:12" s="5" customFormat="1" ht="25.5" hidden="1" x14ac:dyDescent="0.2">
      <c r="B95" s="47"/>
      <c r="C95" s="30" t="s">
        <v>88</v>
      </c>
      <c r="D95" s="29" t="s">
        <v>51</v>
      </c>
      <c r="E95" s="23" t="s">
        <v>23</v>
      </c>
      <c r="F95" s="23" t="s">
        <v>171</v>
      </c>
      <c r="G95" s="23" t="s">
        <v>86</v>
      </c>
      <c r="H95" s="23"/>
      <c r="I95" s="34">
        <v>21092.3</v>
      </c>
      <c r="J95" s="17"/>
      <c r="K95" s="34">
        <v>2778.3</v>
      </c>
      <c r="L95" s="73">
        <f t="shared" si="3"/>
        <v>13.172105460286456</v>
      </c>
    </row>
    <row r="96" spans="2:12" s="5" customFormat="1" ht="25.5" hidden="1" customHeight="1" x14ac:dyDescent="0.2">
      <c r="B96" s="47"/>
      <c r="C96" s="30" t="s">
        <v>182</v>
      </c>
      <c r="D96" s="23" t="s">
        <v>51</v>
      </c>
      <c r="E96" s="23" t="s">
        <v>23</v>
      </c>
      <c r="F96" s="23" t="s">
        <v>171</v>
      </c>
      <c r="G96" s="23" t="s">
        <v>78</v>
      </c>
      <c r="H96" s="23"/>
      <c r="I96" s="34">
        <f>I98</f>
        <v>12458.7</v>
      </c>
      <c r="J96" s="17"/>
      <c r="K96" s="34">
        <f>K98</f>
        <v>12458.7</v>
      </c>
      <c r="L96" s="73">
        <f t="shared" si="3"/>
        <v>100</v>
      </c>
    </row>
    <row r="97" spans="2:12" s="5" customFormat="1" ht="14.25" hidden="1" customHeight="1" x14ac:dyDescent="0.2">
      <c r="B97" s="47"/>
      <c r="C97" s="30" t="s">
        <v>43</v>
      </c>
      <c r="D97" s="23" t="s">
        <v>51</v>
      </c>
      <c r="E97" s="23" t="s">
        <v>23</v>
      </c>
      <c r="F97" s="23" t="s">
        <v>171</v>
      </c>
      <c r="G97" s="23" t="s">
        <v>78</v>
      </c>
      <c r="H97" s="23" t="s">
        <v>36</v>
      </c>
      <c r="I97" s="34">
        <f>I98</f>
        <v>12458.7</v>
      </c>
      <c r="J97" s="17"/>
      <c r="K97" s="34">
        <f>K98</f>
        <v>12458.7</v>
      </c>
      <c r="L97" s="73">
        <f t="shared" si="3"/>
        <v>100</v>
      </c>
    </row>
    <row r="98" spans="2:12" s="5" customFormat="1" ht="13.5" hidden="1" customHeight="1" x14ac:dyDescent="0.2">
      <c r="B98" s="47"/>
      <c r="C98" s="30" t="s">
        <v>3</v>
      </c>
      <c r="D98" s="23" t="s">
        <v>51</v>
      </c>
      <c r="E98" s="23" t="s">
        <v>23</v>
      </c>
      <c r="F98" s="23" t="s">
        <v>171</v>
      </c>
      <c r="G98" s="23" t="s">
        <v>78</v>
      </c>
      <c r="H98" s="23" t="s">
        <v>4</v>
      </c>
      <c r="I98" s="34">
        <v>12458.7</v>
      </c>
      <c r="J98" s="17">
        <v>11889.6</v>
      </c>
      <c r="K98" s="34">
        <v>12458.7</v>
      </c>
      <c r="L98" s="73">
        <f t="shared" si="3"/>
        <v>100</v>
      </c>
    </row>
    <row r="99" spans="2:12" s="5" customFormat="1" ht="39.75" hidden="1" customHeight="1" x14ac:dyDescent="0.2">
      <c r="B99" s="47"/>
      <c r="C99" s="30" t="s">
        <v>180</v>
      </c>
      <c r="D99" s="23" t="s">
        <v>51</v>
      </c>
      <c r="E99" s="23" t="s">
        <v>23</v>
      </c>
      <c r="F99" s="23" t="s">
        <v>171</v>
      </c>
      <c r="G99" s="23" t="s">
        <v>181</v>
      </c>
      <c r="H99" s="23"/>
      <c r="I99" s="34">
        <f>I100</f>
        <v>3778.5</v>
      </c>
      <c r="J99" s="17"/>
      <c r="K99" s="34">
        <f>K100</f>
        <v>3778.5</v>
      </c>
      <c r="L99" s="73">
        <f t="shared" si="3"/>
        <v>100</v>
      </c>
    </row>
    <row r="100" spans="2:12" s="5" customFormat="1" ht="19.5" hidden="1" customHeight="1" x14ac:dyDescent="0.2">
      <c r="B100" s="47"/>
      <c r="C100" s="30" t="s">
        <v>42</v>
      </c>
      <c r="D100" s="23" t="s">
        <v>51</v>
      </c>
      <c r="E100" s="23" t="s">
        <v>23</v>
      </c>
      <c r="F100" s="23" t="s">
        <v>171</v>
      </c>
      <c r="G100" s="23" t="s">
        <v>181</v>
      </c>
      <c r="H100" s="23" t="s">
        <v>5</v>
      </c>
      <c r="I100" s="34">
        <v>3778.5</v>
      </c>
      <c r="J100" s="17">
        <v>3591.8</v>
      </c>
      <c r="K100" s="34">
        <v>3778.5</v>
      </c>
      <c r="L100" s="73">
        <f t="shared" si="3"/>
        <v>100</v>
      </c>
    </row>
    <row r="101" spans="2:12" s="5" customFormat="1" ht="27" hidden="1" customHeight="1" x14ac:dyDescent="0.2">
      <c r="B101" s="47" t="s">
        <v>250</v>
      </c>
      <c r="C101" s="30" t="s">
        <v>230</v>
      </c>
      <c r="D101" s="23" t="s">
        <v>51</v>
      </c>
      <c r="E101" s="23" t="s">
        <v>23</v>
      </c>
      <c r="F101" s="23" t="s">
        <v>171</v>
      </c>
      <c r="G101" s="23" t="s">
        <v>35</v>
      </c>
      <c r="H101" s="23"/>
      <c r="I101" s="34">
        <f>I102</f>
        <v>4525.5</v>
      </c>
      <c r="J101" s="17"/>
      <c r="K101" s="34">
        <f>K102</f>
        <v>587.20000000000005</v>
      </c>
      <c r="L101" s="73">
        <f t="shared" si="3"/>
        <v>12.975361838470889</v>
      </c>
    </row>
    <row r="102" spans="2:12" s="5" customFormat="1" ht="28.5" hidden="1" customHeight="1" x14ac:dyDescent="0.2">
      <c r="B102" s="47"/>
      <c r="C102" s="30" t="s">
        <v>123</v>
      </c>
      <c r="D102" s="23" t="s">
        <v>51</v>
      </c>
      <c r="E102" s="23" t="s">
        <v>23</v>
      </c>
      <c r="F102" s="23" t="s">
        <v>171</v>
      </c>
      <c r="G102" s="23" t="s">
        <v>87</v>
      </c>
      <c r="H102" s="23"/>
      <c r="I102" s="34">
        <v>4525.5</v>
      </c>
      <c r="J102" s="17"/>
      <c r="K102" s="34">
        <v>587.20000000000005</v>
      </c>
      <c r="L102" s="73">
        <f t="shared" si="3"/>
        <v>12.975361838470889</v>
      </c>
    </row>
    <row r="103" spans="2:12" s="5" customFormat="1" ht="30" hidden="1" customHeight="1" x14ac:dyDescent="0.2">
      <c r="B103" s="47"/>
      <c r="C103" s="41" t="s">
        <v>124</v>
      </c>
      <c r="D103" s="23" t="s">
        <v>51</v>
      </c>
      <c r="E103" s="23" t="s">
        <v>23</v>
      </c>
      <c r="F103" s="23" t="s">
        <v>171</v>
      </c>
      <c r="G103" s="23" t="s">
        <v>70</v>
      </c>
      <c r="H103" s="23"/>
      <c r="I103" s="34">
        <f>I104+I108</f>
        <v>711.7</v>
      </c>
      <c r="J103" s="17"/>
      <c r="K103" s="34">
        <f>K104+K108</f>
        <v>711.7</v>
      </c>
      <c r="L103" s="73">
        <f t="shared" si="3"/>
        <v>100</v>
      </c>
    </row>
    <row r="104" spans="2:12" s="5" customFormat="1" ht="15.75" hidden="1" customHeight="1" x14ac:dyDescent="0.2">
      <c r="B104" s="47"/>
      <c r="C104" s="41" t="s">
        <v>132</v>
      </c>
      <c r="D104" s="23" t="s">
        <v>51</v>
      </c>
      <c r="E104" s="23" t="s">
        <v>23</v>
      </c>
      <c r="F104" s="23" t="s">
        <v>171</v>
      </c>
      <c r="G104" s="23" t="s">
        <v>70</v>
      </c>
      <c r="H104" s="23" t="s">
        <v>37</v>
      </c>
      <c r="I104" s="34">
        <f>I105+I106+I107</f>
        <v>562.80000000000007</v>
      </c>
      <c r="J104" s="17"/>
      <c r="K104" s="34">
        <f>K105+K106+K107</f>
        <v>562.80000000000007</v>
      </c>
      <c r="L104" s="73">
        <f t="shared" si="3"/>
        <v>100</v>
      </c>
    </row>
    <row r="105" spans="2:12" s="5" customFormat="1" ht="15" hidden="1" customHeight="1" x14ac:dyDescent="0.2">
      <c r="B105" s="47"/>
      <c r="C105" s="30" t="s">
        <v>6</v>
      </c>
      <c r="D105" s="23" t="s">
        <v>51</v>
      </c>
      <c r="E105" s="23" t="s">
        <v>23</v>
      </c>
      <c r="F105" s="23" t="s">
        <v>171</v>
      </c>
      <c r="G105" s="23" t="s">
        <v>70</v>
      </c>
      <c r="H105" s="23" t="s">
        <v>7</v>
      </c>
      <c r="I105" s="34">
        <v>115.9</v>
      </c>
      <c r="J105" s="17">
        <v>253</v>
      </c>
      <c r="K105" s="34">
        <v>115.9</v>
      </c>
      <c r="L105" s="73">
        <f t="shared" si="3"/>
        <v>100</v>
      </c>
    </row>
    <row r="106" spans="2:12" s="5" customFormat="1" ht="16.5" hidden="1" customHeight="1" x14ac:dyDescent="0.2">
      <c r="B106" s="47"/>
      <c r="C106" s="30" t="s">
        <v>143</v>
      </c>
      <c r="D106" s="23" t="s">
        <v>51</v>
      </c>
      <c r="E106" s="23" t="s">
        <v>23</v>
      </c>
      <c r="F106" s="23" t="s">
        <v>171</v>
      </c>
      <c r="G106" s="23" t="s">
        <v>70</v>
      </c>
      <c r="H106" s="23" t="s">
        <v>14</v>
      </c>
      <c r="I106" s="34">
        <v>19.3</v>
      </c>
      <c r="J106" s="17"/>
      <c r="K106" s="34">
        <v>19.3</v>
      </c>
      <c r="L106" s="73">
        <f t="shared" si="3"/>
        <v>100</v>
      </c>
    </row>
    <row r="107" spans="2:12" s="5" customFormat="1" ht="16.5" hidden="1" customHeight="1" x14ac:dyDescent="0.2">
      <c r="B107" s="47"/>
      <c r="C107" s="30" t="s">
        <v>45</v>
      </c>
      <c r="D107" s="23" t="s">
        <v>51</v>
      </c>
      <c r="E107" s="23" t="s">
        <v>23</v>
      </c>
      <c r="F107" s="23" t="s">
        <v>171</v>
      </c>
      <c r="G107" s="23" t="s">
        <v>70</v>
      </c>
      <c r="H107" s="23" t="s">
        <v>15</v>
      </c>
      <c r="I107" s="34">
        <v>427.6</v>
      </c>
      <c r="J107" s="17"/>
      <c r="K107" s="34">
        <v>427.6</v>
      </c>
      <c r="L107" s="69"/>
    </row>
    <row r="108" spans="2:12" s="5" customFormat="1" ht="17.25" hidden="1" customHeight="1" x14ac:dyDescent="0.2">
      <c r="B108" s="47"/>
      <c r="C108" s="30" t="s">
        <v>40</v>
      </c>
      <c r="D108" s="23" t="s">
        <v>51</v>
      </c>
      <c r="E108" s="23" t="s">
        <v>23</v>
      </c>
      <c r="F108" s="23" t="s">
        <v>171</v>
      </c>
      <c r="G108" s="23" t="s">
        <v>70</v>
      </c>
      <c r="H108" s="23" t="s">
        <v>38</v>
      </c>
      <c r="I108" s="34">
        <f>SUM(I109:I110)</f>
        <v>148.9</v>
      </c>
      <c r="J108" s="17"/>
      <c r="K108" s="34">
        <f>SUM(K109:K110)</f>
        <v>148.9</v>
      </c>
      <c r="L108" s="69"/>
    </row>
    <row r="109" spans="2:12" s="5" customFormat="1" ht="15" hidden="1" customHeight="1" x14ac:dyDescent="0.2">
      <c r="B109" s="47"/>
      <c r="C109" s="30" t="s">
        <v>18</v>
      </c>
      <c r="D109" s="23" t="s">
        <v>51</v>
      </c>
      <c r="E109" s="23" t="s">
        <v>23</v>
      </c>
      <c r="F109" s="23" t="s">
        <v>171</v>
      </c>
      <c r="G109" s="23" t="s">
        <v>70</v>
      </c>
      <c r="H109" s="23" t="s">
        <v>19</v>
      </c>
      <c r="I109" s="34">
        <v>100.8</v>
      </c>
      <c r="J109" s="17"/>
      <c r="K109" s="34">
        <v>100.8</v>
      </c>
      <c r="L109" s="69"/>
    </row>
    <row r="110" spans="2:12" s="5" customFormat="1" ht="15.75" hidden="1" customHeight="1" x14ac:dyDescent="0.2">
      <c r="B110" s="47"/>
      <c r="C110" s="30" t="s">
        <v>20</v>
      </c>
      <c r="D110" s="23" t="s">
        <v>51</v>
      </c>
      <c r="E110" s="23" t="s">
        <v>23</v>
      </c>
      <c r="F110" s="23" t="s">
        <v>171</v>
      </c>
      <c r="G110" s="23" t="s">
        <v>70</v>
      </c>
      <c r="H110" s="23" t="s">
        <v>21</v>
      </c>
      <c r="I110" s="34">
        <v>48.1</v>
      </c>
      <c r="J110" s="17"/>
      <c r="K110" s="34">
        <v>48.1</v>
      </c>
      <c r="L110" s="69"/>
    </row>
    <row r="111" spans="2:12" s="5" customFormat="1" ht="26.25" hidden="1" customHeight="1" x14ac:dyDescent="0.2">
      <c r="B111" s="47"/>
      <c r="C111" s="30" t="s">
        <v>77</v>
      </c>
      <c r="D111" s="23" t="s">
        <v>51</v>
      </c>
      <c r="E111" s="23" t="s">
        <v>23</v>
      </c>
      <c r="F111" s="23" t="s">
        <v>171</v>
      </c>
      <c r="G111" s="23" t="s">
        <v>76</v>
      </c>
      <c r="H111" s="23"/>
      <c r="I111" s="34">
        <f>I112+I118</f>
        <v>1677.6999999999998</v>
      </c>
      <c r="J111" s="17"/>
      <c r="K111" s="34">
        <f>K112+K118</f>
        <v>1677.6999999999998</v>
      </c>
      <c r="L111" s="69"/>
    </row>
    <row r="112" spans="2:12" s="5" customFormat="1" ht="16.5" hidden="1" customHeight="1" x14ac:dyDescent="0.2">
      <c r="B112" s="47"/>
      <c r="C112" s="30" t="s">
        <v>44</v>
      </c>
      <c r="D112" s="23" t="s">
        <v>51</v>
      </c>
      <c r="E112" s="23" t="s">
        <v>23</v>
      </c>
      <c r="F112" s="23" t="s">
        <v>171</v>
      </c>
      <c r="G112" s="23" t="s">
        <v>76</v>
      </c>
      <c r="H112" s="23" t="s">
        <v>37</v>
      </c>
      <c r="I112" s="34">
        <f>SUM(I113+I114+I115+I116+I117)</f>
        <v>1351.3999999999999</v>
      </c>
      <c r="J112" s="17"/>
      <c r="K112" s="34">
        <f>SUM(K113+K114+K115+K116+K117)</f>
        <v>1351.3999999999999</v>
      </c>
      <c r="L112" s="69"/>
    </row>
    <row r="113" spans="2:12" s="5" customFormat="1" ht="16.5" hidden="1" customHeight="1" x14ac:dyDescent="0.2">
      <c r="B113" s="47"/>
      <c r="C113" s="30" t="s">
        <v>6</v>
      </c>
      <c r="D113" s="23" t="s">
        <v>51</v>
      </c>
      <c r="E113" s="23" t="s">
        <v>23</v>
      </c>
      <c r="F113" s="23" t="s">
        <v>171</v>
      </c>
      <c r="G113" s="23" t="s">
        <v>76</v>
      </c>
      <c r="H113" s="23" t="s">
        <v>7</v>
      </c>
      <c r="I113" s="34">
        <v>7</v>
      </c>
      <c r="J113" s="17"/>
      <c r="K113" s="34">
        <v>7</v>
      </c>
      <c r="L113" s="69"/>
    </row>
    <row r="114" spans="2:12" s="5" customFormat="1" ht="18" hidden="1" customHeight="1" x14ac:dyDescent="0.2">
      <c r="B114" s="47"/>
      <c r="C114" s="30" t="s">
        <v>9</v>
      </c>
      <c r="D114" s="23" t="s">
        <v>51</v>
      </c>
      <c r="E114" s="23" t="s">
        <v>23</v>
      </c>
      <c r="F114" s="23" t="s">
        <v>171</v>
      </c>
      <c r="G114" s="23" t="s">
        <v>76</v>
      </c>
      <c r="H114" s="23" t="s">
        <v>10</v>
      </c>
      <c r="I114" s="34"/>
      <c r="J114" s="17">
        <v>23</v>
      </c>
      <c r="K114" s="34"/>
      <c r="L114" s="69"/>
    </row>
    <row r="115" spans="2:12" s="5" customFormat="1" ht="18" hidden="1" customHeight="1" x14ac:dyDescent="0.2">
      <c r="B115" s="47"/>
      <c r="C115" s="30" t="s">
        <v>11</v>
      </c>
      <c r="D115" s="23" t="s">
        <v>51</v>
      </c>
      <c r="E115" s="23" t="s">
        <v>23</v>
      </c>
      <c r="F115" s="23" t="s">
        <v>171</v>
      </c>
      <c r="G115" s="23" t="s">
        <v>76</v>
      </c>
      <c r="H115" s="23" t="s">
        <v>12</v>
      </c>
      <c r="I115" s="34">
        <v>324.89999999999998</v>
      </c>
      <c r="J115" s="17">
        <v>944</v>
      </c>
      <c r="K115" s="34">
        <v>324.89999999999998</v>
      </c>
      <c r="L115" s="69"/>
    </row>
    <row r="116" spans="2:12" s="5" customFormat="1" ht="15" hidden="1" customHeight="1" x14ac:dyDescent="0.2">
      <c r="B116" s="47"/>
      <c r="C116" s="30" t="s">
        <v>143</v>
      </c>
      <c r="D116" s="23" t="s">
        <v>51</v>
      </c>
      <c r="E116" s="23" t="s">
        <v>23</v>
      </c>
      <c r="F116" s="23" t="s">
        <v>171</v>
      </c>
      <c r="G116" s="23" t="s">
        <v>76</v>
      </c>
      <c r="H116" s="23" t="s">
        <v>14</v>
      </c>
      <c r="I116" s="34">
        <v>554.79999999999995</v>
      </c>
      <c r="J116" s="17">
        <v>817</v>
      </c>
      <c r="K116" s="34">
        <v>554.79999999999995</v>
      </c>
      <c r="L116" s="69"/>
    </row>
    <row r="117" spans="2:12" s="5" customFormat="1" ht="17.25" hidden="1" customHeight="1" x14ac:dyDescent="0.2">
      <c r="B117" s="47"/>
      <c r="C117" s="30" t="s">
        <v>45</v>
      </c>
      <c r="D117" s="23" t="s">
        <v>51</v>
      </c>
      <c r="E117" s="23" t="s">
        <v>23</v>
      </c>
      <c r="F117" s="23" t="s">
        <v>171</v>
      </c>
      <c r="G117" s="23" t="s">
        <v>76</v>
      </c>
      <c r="H117" s="23" t="s">
        <v>15</v>
      </c>
      <c r="I117" s="34">
        <v>464.7</v>
      </c>
      <c r="J117" s="17">
        <v>1209.5999999999999</v>
      </c>
      <c r="K117" s="34">
        <v>464.7</v>
      </c>
      <c r="L117" s="69"/>
    </row>
    <row r="118" spans="2:12" s="5" customFormat="1" ht="16.5" hidden="1" customHeight="1" x14ac:dyDescent="0.2">
      <c r="B118" s="47"/>
      <c r="C118" s="30" t="s">
        <v>40</v>
      </c>
      <c r="D118" s="23" t="s">
        <v>51</v>
      </c>
      <c r="E118" s="23" t="s">
        <v>23</v>
      </c>
      <c r="F118" s="23" t="s">
        <v>171</v>
      </c>
      <c r="G118" s="23" t="s">
        <v>76</v>
      </c>
      <c r="H118" s="23" t="s">
        <v>38</v>
      </c>
      <c r="I118" s="34">
        <f>SUM(I119:I120)</f>
        <v>326.29999999999995</v>
      </c>
      <c r="J118" s="17">
        <f>SUM(J119:J120)</f>
        <v>1000</v>
      </c>
      <c r="K118" s="34">
        <f>SUM(K119:K120)</f>
        <v>326.29999999999995</v>
      </c>
      <c r="L118" s="69"/>
    </row>
    <row r="119" spans="2:12" s="5" customFormat="1" ht="15.75" hidden="1" customHeight="1" x14ac:dyDescent="0.2">
      <c r="B119" s="47"/>
      <c r="C119" s="30" t="s">
        <v>18</v>
      </c>
      <c r="D119" s="23" t="s">
        <v>51</v>
      </c>
      <c r="E119" s="23" t="s">
        <v>23</v>
      </c>
      <c r="F119" s="23" t="s">
        <v>171</v>
      </c>
      <c r="G119" s="23" t="s">
        <v>76</v>
      </c>
      <c r="H119" s="23" t="s">
        <v>19</v>
      </c>
      <c r="I119" s="34">
        <v>35.4</v>
      </c>
      <c r="J119" s="17">
        <v>400</v>
      </c>
      <c r="K119" s="34">
        <v>35.4</v>
      </c>
      <c r="L119" s="69"/>
    </row>
    <row r="120" spans="2:12" s="5" customFormat="1" ht="16.5" hidden="1" customHeight="1" x14ac:dyDescent="0.2">
      <c r="B120" s="47"/>
      <c r="C120" s="30" t="s">
        <v>20</v>
      </c>
      <c r="D120" s="23" t="s">
        <v>51</v>
      </c>
      <c r="E120" s="23" t="s">
        <v>23</v>
      </c>
      <c r="F120" s="23" t="s">
        <v>171</v>
      </c>
      <c r="G120" s="23" t="s">
        <v>76</v>
      </c>
      <c r="H120" s="23" t="s">
        <v>21</v>
      </c>
      <c r="I120" s="34">
        <v>290.89999999999998</v>
      </c>
      <c r="J120" s="17">
        <v>600</v>
      </c>
      <c r="K120" s="34">
        <v>290.89999999999998</v>
      </c>
      <c r="L120" s="69"/>
    </row>
    <row r="121" spans="2:12" s="5" customFormat="1" ht="16.5" hidden="1" customHeight="1" x14ac:dyDescent="0.2">
      <c r="B121" s="47"/>
      <c r="C121" s="28" t="s">
        <v>106</v>
      </c>
      <c r="D121" s="23" t="s">
        <v>51</v>
      </c>
      <c r="E121" s="23" t="s">
        <v>23</v>
      </c>
      <c r="F121" s="23" t="s">
        <v>171</v>
      </c>
      <c r="G121" s="23" t="s">
        <v>105</v>
      </c>
      <c r="H121" s="23"/>
      <c r="I121" s="34">
        <f>I122</f>
        <v>22.4</v>
      </c>
      <c r="J121" s="17"/>
      <c r="K121" s="34">
        <f>K122</f>
        <v>4.2</v>
      </c>
      <c r="L121" s="73">
        <f t="shared" ref="L121:L134" si="4">SUM(K121/I121*100)</f>
        <v>18.750000000000004</v>
      </c>
    </row>
    <row r="122" spans="2:12" s="5" customFormat="1" ht="16.5" hidden="1" customHeight="1" x14ac:dyDescent="0.2">
      <c r="B122" s="47"/>
      <c r="C122" s="30" t="s">
        <v>92</v>
      </c>
      <c r="D122" s="23" t="s">
        <v>51</v>
      </c>
      <c r="E122" s="23" t="s">
        <v>23</v>
      </c>
      <c r="F122" s="23" t="s">
        <v>171</v>
      </c>
      <c r="G122" s="23" t="s">
        <v>90</v>
      </c>
      <c r="H122" s="23"/>
      <c r="I122" s="34">
        <v>22.4</v>
      </c>
      <c r="J122" s="17"/>
      <c r="K122" s="34">
        <v>4.2</v>
      </c>
      <c r="L122" s="73">
        <f t="shared" si="4"/>
        <v>18.750000000000004</v>
      </c>
    </row>
    <row r="123" spans="2:12" s="5" customFormat="1" ht="26.25" hidden="1" customHeight="1" x14ac:dyDescent="0.2">
      <c r="B123" s="47"/>
      <c r="C123" s="30" t="s">
        <v>121</v>
      </c>
      <c r="D123" s="23" t="s">
        <v>51</v>
      </c>
      <c r="E123" s="23" t="s">
        <v>23</v>
      </c>
      <c r="F123" s="23" t="s">
        <v>171</v>
      </c>
      <c r="G123" s="23" t="s">
        <v>83</v>
      </c>
      <c r="H123" s="23"/>
      <c r="I123" s="34">
        <f>I124</f>
        <v>2.7</v>
      </c>
      <c r="J123" s="17"/>
      <c r="K123" s="34">
        <f>K124</f>
        <v>2.7</v>
      </c>
      <c r="L123" s="73">
        <f t="shared" si="4"/>
        <v>100</v>
      </c>
    </row>
    <row r="124" spans="2:12" s="5" customFormat="1" ht="15" hidden="1" customHeight="1" x14ac:dyDescent="0.2">
      <c r="B124" s="47"/>
      <c r="C124" s="30" t="s">
        <v>16</v>
      </c>
      <c r="D124" s="23" t="s">
        <v>51</v>
      </c>
      <c r="E124" s="23" t="s">
        <v>23</v>
      </c>
      <c r="F124" s="23" t="s">
        <v>171</v>
      </c>
      <c r="G124" s="23" t="s">
        <v>83</v>
      </c>
      <c r="H124" s="23" t="s">
        <v>17</v>
      </c>
      <c r="I124" s="34">
        <v>2.7</v>
      </c>
      <c r="J124" s="17"/>
      <c r="K124" s="34">
        <v>2.7</v>
      </c>
      <c r="L124" s="73">
        <f t="shared" si="4"/>
        <v>100</v>
      </c>
    </row>
    <row r="125" spans="2:12" s="5" customFormat="1" ht="15" hidden="1" x14ac:dyDescent="0.2">
      <c r="B125" s="47"/>
      <c r="C125" s="30" t="s">
        <v>122</v>
      </c>
      <c r="D125" s="23" t="s">
        <v>51</v>
      </c>
      <c r="E125" s="23" t="s">
        <v>23</v>
      </c>
      <c r="F125" s="23" t="s">
        <v>171</v>
      </c>
      <c r="G125" s="23" t="s">
        <v>80</v>
      </c>
      <c r="H125" s="23"/>
      <c r="I125" s="34">
        <f>I126</f>
        <v>11.7</v>
      </c>
      <c r="J125" s="17"/>
      <c r="K125" s="34">
        <f>K126</f>
        <v>11.7</v>
      </c>
      <c r="L125" s="73">
        <f t="shared" si="4"/>
        <v>100</v>
      </c>
    </row>
    <row r="126" spans="2:12" s="5" customFormat="1" ht="15" hidden="1" x14ac:dyDescent="0.2">
      <c r="B126" s="47"/>
      <c r="C126" s="30" t="s">
        <v>16</v>
      </c>
      <c r="D126" s="23" t="s">
        <v>51</v>
      </c>
      <c r="E126" s="23" t="s">
        <v>23</v>
      </c>
      <c r="F126" s="23" t="s">
        <v>171</v>
      </c>
      <c r="G126" s="23" t="s">
        <v>80</v>
      </c>
      <c r="H126" s="23" t="s">
        <v>17</v>
      </c>
      <c r="I126" s="34">
        <v>11.7</v>
      </c>
      <c r="J126" s="17"/>
      <c r="K126" s="34">
        <v>11.7</v>
      </c>
      <c r="L126" s="73">
        <f t="shared" si="4"/>
        <v>100</v>
      </c>
    </row>
    <row r="127" spans="2:12" s="5" customFormat="1" ht="15" hidden="1" x14ac:dyDescent="0.2">
      <c r="B127" s="47"/>
      <c r="C127" s="30" t="s">
        <v>131</v>
      </c>
      <c r="D127" s="23" t="s">
        <v>51</v>
      </c>
      <c r="E127" s="23" t="s">
        <v>23</v>
      </c>
      <c r="F127" s="23" t="s">
        <v>171</v>
      </c>
      <c r="G127" s="23" t="s">
        <v>120</v>
      </c>
      <c r="H127" s="23"/>
      <c r="I127" s="34">
        <f>I128</f>
        <v>3.7</v>
      </c>
      <c r="J127" s="17"/>
      <c r="K127" s="34">
        <f>K128</f>
        <v>3.7</v>
      </c>
      <c r="L127" s="73">
        <f t="shared" si="4"/>
        <v>100</v>
      </c>
    </row>
    <row r="128" spans="2:12" s="5" customFormat="1" ht="15" hidden="1" x14ac:dyDescent="0.2">
      <c r="B128" s="47"/>
      <c r="C128" s="30" t="s">
        <v>16</v>
      </c>
      <c r="D128" s="23" t="s">
        <v>51</v>
      </c>
      <c r="E128" s="23" t="s">
        <v>23</v>
      </c>
      <c r="F128" s="23" t="s">
        <v>171</v>
      </c>
      <c r="G128" s="23" t="s">
        <v>120</v>
      </c>
      <c r="H128" s="23" t="s">
        <v>17</v>
      </c>
      <c r="I128" s="34">
        <v>3.7</v>
      </c>
      <c r="J128" s="17"/>
      <c r="K128" s="34">
        <v>3.7</v>
      </c>
      <c r="L128" s="73">
        <f t="shared" si="4"/>
        <v>100</v>
      </c>
    </row>
    <row r="129" spans="2:12" s="5" customFormat="1" ht="55.5" hidden="1" customHeight="1" x14ac:dyDescent="0.2">
      <c r="B129" s="47"/>
      <c r="C129" s="30" t="s">
        <v>139</v>
      </c>
      <c r="D129" s="23" t="s">
        <v>51</v>
      </c>
      <c r="E129" s="23" t="s">
        <v>23</v>
      </c>
      <c r="F129" s="23" t="s">
        <v>175</v>
      </c>
      <c r="G129" s="23"/>
      <c r="H129" s="23"/>
      <c r="I129" s="34">
        <f>SUM(I130+I139)</f>
        <v>6042.2</v>
      </c>
      <c r="J129" s="17"/>
      <c r="K129" s="34">
        <f>SUM(K130+K139)</f>
        <v>832.8</v>
      </c>
      <c r="L129" s="73">
        <f t="shared" si="4"/>
        <v>13.783059150640495</v>
      </c>
    </row>
    <row r="130" spans="2:12" s="5" customFormat="1" ht="63.75" hidden="1" x14ac:dyDescent="0.2">
      <c r="B130" s="47"/>
      <c r="C130" s="30" t="s">
        <v>108</v>
      </c>
      <c r="D130" s="23" t="s">
        <v>51</v>
      </c>
      <c r="E130" s="23" t="s">
        <v>23</v>
      </c>
      <c r="F130" s="23" t="s">
        <v>175</v>
      </c>
      <c r="G130" s="23" t="s">
        <v>104</v>
      </c>
      <c r="H130" s="23"/>
      <c r="I130" s="34">
        <f>I131</f>
        <v>5601.2</v>
      </c>
      <c r="J130" s="17"/>
      <c r="K130" s="34">
        <f>K131</f>
        <v>782.4</v>
      </c>
      <c r="L130" s="73">
        <f t="shared" si="4"/>
        <v>13.968435335285296</v>
      </c>
    </row>
    <row r="131" spans="2:12" s="5" customFormat="1" ht="25.5" hidden="1" x14ac:dyDescent="0.2">
      <c r="B131" s="47"/>
      <c r="C131" s="30" t="s">
        <v>88</v>
      </c>
      <c r="D131" s="23" t="s">
        <v>51</v>
      </c>
      <c r="E131" s="23" t="s">
        <v>23</v>
      </c>
      <c r="F131" s="23" t="s">
        <v>175</v>
      </c>
      <c r="G131" s="23" t="s">
        <v>86</v>
      </c>
      <c r="H131" s="23"/>
      <c r="I131" s="34">
        <v>5601.2</v>
      </c>
      <c r="J131" s="17"/>
      <c r="K131" s="34">
        <v>782.4</v>
      </c>
      <c r="L131" s="73">
        <f t="shared" si="4"/>
        <v>13.968435335285296</v>
      </c>
    </row>
    <row r="132" spans="2:12" s="5" customFormat="1" ht="30.75" hidden="1" customHeight="1" x14ac:dyDescent="0.2">
      <c r="B132" s="47"/>
      <c r="C132" s="30" t="s">
        <v>182</v>
      </c>
      <c r="D132" s="23" t="s">
        <v>51</v>
      </c>
      <c r="E132" s="23" t="s">
        <v>23</v>
      </c>
      <c r="F132" s="23" t="s">
        <v>175</v>
      </c>
      <c r="G132" s="23" t="s">
        <v>78</v>
      </c>
      <c r="H132" s="23"/>
      <c r="I132" s="34">
        <f>I133</f>
        <v>2940.6</v>
      </c>
      <c r="J132" s="17"/>
      <c r="K132" s="34">
        <f>K133</f>
        <v>2940.6</v>
      </c>
      <c r="L132" s="73">
        <f t="shared" si="4"/>
        <v>100</v>
      </c>
    </row>
    <row r="133" spans="2:12" s="5" customFormat="1" ht="15" hidden="1" x14ac:dyDescent="0.2">
      <c r="B133" s="47"/>
      <c r="C133" s="30" t="s">
        <v>43</v>
      </c>
      <c r="D133" s="23" t="s">
        <v>51</v>
      </c>
      <c r="E133" s="23" t="s">
        <v>23</v>
      </c>
      <c r="F133" s="23" t="s">
        <v>175</v>
      </c>
      <c r="G133" s="23" t="s">
        <v>78</v>
      </c>
      <c r="H133" s="23" t="s">
        <v>36</v>
      </c>
      <c r="I133" s="34">
        <f>I134</f>
        <v>2940.6</v>
      </c>
      <c r="J133" s="17"/>
      <c r="K133" s="34">
        <f>K134</f>
        <v>2940.6</v>
      </c>
      <c r="L133" s="73">
        <f t="shared" si="4"/>
        <v>100</v>
      </c>
    </row>
    <row r="134" spans="2:12" s="5" customFormat="1" ht="15.75" hidden="1" customHeight="1" x14ac:dyDescent="0.2">
      <c r="B134" s="47"/>
      <c r="C134" s="30" t="s">
        <v>3</v>
      </c>
      <c r="D134" s="23" t="s">
        <v>73</v>
      </c>
      <c r="E134" s="23" t="s">
        <v>23</v>
      </c>
      <c r="F134" s="23" t="s">
        <v>175</v>
      </c>
      <c r="G134" s="23" t="s">
        <v>78</v>
      </c>
      <c r="H134" s="23" t="s">
        <v>4</v>
      </c>
      <c r="I134" s="34">
        <v>2940.6</v>
      </c>
      <c r="J134" s="17"/>
      <c r="K134" s="34">
        <v>2940.6</v>
      </c>
      <c r="L134" s="73">
        <f t="shared" si="4"/>
        <v>100</v>
      </c>
    </row>
    <row r="135" spans="2:12" s="5" customFormat="1" ht="39" hidden="1" customHeight="1" x14ac:dyDescent="0.2">
      <c r="B135" s="47"/>
      <c r="C135" s="30" t="s">
        <v>185</v>
      </c>
      <c r="D135" s="23" t="s">
        <v>51</v>
      </c>
      <c r="E135" s="23" t="s">
        <v>23</v>
      </c>
      <c r="F135" s="23" t="s">
        <v>175</v>
      </c>
      <c r="G135" s="23" t="s">
        <v>184</v>
      </c>
      <c r="H135" s="23"/>
      <c r="I135" s="34">
        <f>I136</f>
        <v>159.5</v>
      </c>
      <c r="J135" s="17"/>
      <c r="K135" s="34">
        <f>K136</f>
        <v>159.5</v>
      </c>
      <c r="L135" s="69"/>
    </row>
    <row r="136" spans="2:12" s="5" customFormat="1" ht="15" hidden="1" x14ac:dyDescent="0.2">
      <c r="B136" s="47"/>
      <c r="C136" s="30" t="s">
        <v>9</v>
      </c>
      <c r="D136" s="23" t="s">
        <v>73</v>
      </c>
      <c r="E136" s="23" t="s">
        <v>23</v>
      </c>
      <c r="F136" s="23" t="s">
        <v>175</v>
      </c>
      <c r="G136" s="23" t="s">
        <v>184</v>
      </c>
      <c r="H136" s="23" t="s">
        <v>10</v>
      </c>
      <c r="I136" s="34">
        <v>159.5</v>
      </c>
      <c r="J136" s="17"/>
      <c r="K136" s="34">
        <v>159.5</v>
      </c>
      <c r="L136" s="69"/>
    </row>
    <row r="137" spans="2:12" s="5" customFormat="1" ht="46.5" hidden="1" customHeight="1" x14ac:dyDescent="0.2">
      <c r="B137" s="47"/>
      <c r="C137" s="30" t="s">
        <v>180</v>
      </c>
      <c r="D137" s="23" t="s">
        <v>51</v>
      </c>
      <c r="E137" s="23" t="s">
        <v>23</v>
      </c>
      <c r="F137" s="23" t="s">
        <v>175</v>
      </c>
      <c r="G137" s="23" t="s">
        <v>181</v>
      </c>
      <c r="H137" s="23"/>
      <c r="I137" s="34">
        <f>I138</f>
        <v>888.1</v>
      </c>
      <c r="J137" s="17"/>
      <c r="K137" s="34">
        <f>K138</f>
        <v>888.1</v>
      </c>
      <c r="L137" s="69"/>
    </row>
    <row r="138" spans="2:12" s="5" customFormat="1" ht="15.75" hidden="1" customHeight="1" x14ac:dyDescent="0.2">
      <c r="B138" s="47"/>
      <c r="C138" s="30" t="s">
        <v>42</v>
      </c>
      <c r="D138" s="23" t="s">
        <v>51</v>
      </c>
      <c r="E138" s="23" t="s">
        <v>23</v>
      </c>
      <c r="F138" s="23" t="s">
        <v>175</v>
      </c>
      <c r="G138" s="23" t="s">
        <v>181</v>
      </c>
      <c r="H138" s="23" t="s">
        <v>5</v>
      </c>
      <c r="I138" s="34">
        <v>888.1</v>
      </c>
      <c r="J138" s="17"/>
      <c r="K138" s="34">
        <v>888.1</v>
      </c>
      <c r="L138" s="69"/>
    </row>
    <row r="139" spans="2:12" s="5" customFormat="1" ht="25.5" hidden="1" x14ac:dyDescent="0.2">
      <c r="B139" s="47"/>
      <c r="C139" s="30" t="s">
        <v>230</v>
      </c>
      <c r="D139" s="23" t="s">
        <v>51</v>
      </c>
      <c r="E139" s="23" t="s">
        <v>23</v>
      </c>
      <c r="F139" s="23" t="s">
        <v>175</v>
      </c>
      <c r="G139" s="23" t="s">
        <v>35</v>
      </c>
      <c r="H139" s="23"/>
      <c r="I139" s="34">
        <f>I140</f>
        <v>441</v>
      </c>
      <c r="J139" s="17"/>
      <c r="K139" s="34">
        <f>K140</f>
        <v>50.4</v>
      </c>
      <c r="L139" s="73">
        <f t="shared" ref="L139:L152" si="5">SUM(K139/I139*100)</f>
        <v>11.428571428571429</v>
      </c>
    </row>
    <row r="140" spans="2:12" s="5" customFormat="1" ht="25.5" hidden="1" x14ac:dyDescent="0.2">
      <c r="B140" s="47"/>
      <c r="C140" s="30" t="s">
        <v>123</v>
      </c>
      <c r="D140" s="23" t="s">
        <v>51</v>
      </c>
      <c r="E140" s="23" t="s">
        <v>23</v>
      </c>
      <c r="F140" s="23" t="s">
        <v>175</v>
      </c>
      <c r="G140" s="23" t="s">
        <v>87</v>
      </c>
      <c r="H140" s="23"/>
      <c r="I140" s="34">
        <v>441</v>
      </c>
      <c r="J140" s="17"/>
      <c r="K140" s="34">
        <v>50.4</v>
      </c>
      <c r="L140" s="73">
        <f t="shared" si="5"/>
        <v>11.428571428571429</v>
      </c>
    </row>
    <row r="141" spans="2:12" s="5" customFormat="1" ht="24.75" hidden="1" customHeight="1" x14ac:dyDescent="0.2">
      <c r="B141" s="47"/>
      <c r="C141" s="30" t="s">
        <v>128</v>
      </c>
      <c r="D141" s="23" t="s">
        <v>51</v>
      </c>
      <c r="E141" s="23" t="s">
        <v>23</v>
      </c>
      <c r="F141" s="23" t="s">
        <v>175</v>
      </c>
      <c r="G141" s="23" t="s">
        <v>70</v>
      </c>
      <c r="H141" s="23"/>
      <c r="I141" s="34">
        <f>I142+I146</f>
        <v>49.8</v>
      </c>
      <c r="J141" s="17"/>
      <c r="K141" s="34">
        <f>K142+K146</f>
        <v>49.8</v>
      </c>
      <c r="L141" s="73">
        <f t="shared" si="5"/>
        <v>100</v>
      </c>
    </row>
    <row r="142" spans="2:12" s="5" customFormat="1" ht="15.75" hidden="1" customHeight="1" x14ac:dyDescent="0.2">
      <c r="B142" s="47"/>
      <c r="C142" s="30" t="s">
        <v>44</v>
      </c>
      <c r="D142" s="23" t="s">
        <v>51</v>
      </c>
      <c r="E142" s="23" t="s">
        <v>23</v>
      </c>
      <c r="F142" s="23" t="s">
        <v>175</v>
      </c>
      <c r="G142" s="23" t="s">
        <v>70</v>
      </c>
      <c r="H142" s="23" t="s">
        <v>37</v>
      </c>
      <c r="I142" s="34">
        <f>SUM(I143:I145)</f>
        <v>49.8</v>
      </c>
      <c r="J142" s="17"/>
      <c r="K142" s="34">
        <f>SUM(K143:K145)</f>
        <v>49.8</v>
      </c>
      <c r="L142" s="73">
        <f t="shared" si="5"/>
        <v>100</v>
      </c>
    </row>
    <row r="143" spans="2:12" s="5" customFormat="1" ht="15.75" hidden="1" customHeight="1" x14ac:dyDescent="0.2">
      <c r="B143" s="47"/>
      <c r="C143" s="30" t="s">
        <v>6</v>
      </c>
      <c r="D143" s="23" t="s">
        <v>51</v>
      </c>
      <c r="E143" s="23" t="s">
        <v>23</v>
      </c>
      <c r="F143" s="23" t="s">
        <v>175</v>
      </c>
      <c r="G143" s="23" t="s">
        <v>70</v>
      </c>
      <c r="H143" s="23" t="s">
        <v>7</v>
      </c>
      <c r="I143" s="34">
        <v>25</v>
      </c>
      <c r="J143" s="17"/>
      <c r="K143" s="34">
        <v>25</v>
      </c>
      <c r="L143" s="73">
        <f t="shared" si="5"/>
        <v>100</v>
      </c>
    </row>
    <row r="144" spans="2:12" s="5" customFormat="1" ht="15.75" hidden="1" customHeight="1" x14ac:dyDescent="0.2">
      <c r="B144" s="47"/>
      <c r="C144" s="30" t="s">
        <v>13</v>
      </c>
      <c r="D144" s="23" t="s">
        <v>51</v>
      </c>
      <c r="E144" s="23" t="s">
        <v>23</v>
      </c>
      <c r="F144" s="23" t="s">
        <v>175</v>
      </c>
      <c r="G144" s="23" t="s">
        <v>70</v>
      </c>
      <c r="H144" s="23" t="s">
        <v>14</v>
      </c>
      <c r="I144" s="34">
        <v>4</v>
      </c>
      <c r="J144" s="17"/>
      <c r="K144" s="34">
        <v>4</v>
      </c>
      <c r="L144" s="73">
        <f t="shared" si="5"/>
        <v>100</v>
      </c>
    </row>
    <row r="145" spans="2:12" s="5" customFormat="1" ht="15" hidden="1" customHeight="1" x14ac:dyDescent="0.2">
      <c r="B145" s="47"/>
      <c r="C145" s="30" t="s">
        <v>45</v>
      </c>
      <c r="D145" s="23" t="s">
        <v>51</v>
      </c>
      <c r="E145" s="23" t="s">
        <v>23</v>
      </c>
      <c r="F145" s="23" t="s">
        <v>175</v>
      </c>
      <c r="G145" s="23" t="s">
        <v>70</v>
      </c>
      <c r="H145" s="23" t="s">
        <v>15</v>
      </c>
      <c r="I145" s="34">
        <v>20.8</v>
      </c>
      <c r="J145" s="17"/>
      <c r="K145" s="34">
        <v>20.8</v>
      </c>
      <c r="L145" s="73">
        <f t="shared" si="5"/>
        <v>100</v>
      </c>
    </row>
    <row r="146" spans="2:12" s="5" customFormat="1" ht="15.75" hidden="1" customHeight="1" x14ac:dyDescent="0.2">
      <c r="B146" s="47"/>
      <c r="C146" s="30" t="s">
        <v>40</v>
      </c>
      <c r="D146" s="23" t="s">
        <v>51</v>
      </c>
      <c r="E146" s="23" t="s">
        <v>23</v>
      </c>
      <c r="F146" s="23" t="s">
        <v>175</v>
      </c>
      <c r="G146" s="23" t="s">
        <v>70</v>
      </c>
      <c r="H146" s="23" t="s">
        <v>38</v>
      </c>
      <c r="I146" s="34">
        <f>I148</f>
        <v>0</v>
      </c>
      <c r="J146" s="17"/>
      <c r="K146" s="34">
        <f>K148</f>
        <v>0</v>
      </c>
      <c r="L146" s="73" t="e">
        <f t="shared" si="5"/>
        <v>#DIV/0!</v>
      </c>
    </row>
    <row r="147" spans="2:12" s="5" customFormat="1" ht="15.75" hidden="1" customHeight="1" x14ac:dyDescent="0.2">
      <c r="B147" s="47"/>
      <c r="C147" s="30" t="s">
        <v>18</v>
      </c>
      <c r="D147" s="23" t="s">
        <v>51</v>
      </c>
      <c r="E147" s="23" t="s">
        <v>23</v>
      </c>
      <c r="F147" s="23" t="s">
        <v>175</v>
      </c>
      <c r="G147" s="23" t="s">
        <v>70</v>
      </c>
      <c r="H147" s="23" t="s">
        <v>19</v>
      </c>
      <c r="I147" s="34"/>
      <c r="J147" s="17"/>
      <c r="K147" s="34"/>
      <c r="L147" s="73" t="e">
        <f t="shared" si="5"/>
        <v>#DIV/0!</v>
      </c>
    </row>
    <row r="148" spans="2:12" s="5" customFormat="1" ht="15.75" hidden="1" customHeight="1" x14ac:dyDescent="0.2">
      <c r="B148" s="47"/>
      <c r="C148" s="30" t="s">
        <v>20</v>
      </c>
      <c r="D148" s="23" t="s">
        <v>51</v>
      </c>
      <c r="E148" s="23" t="s">
        <v>23</v>
      </c>
      <c r="F148" s="23" t="s">
        <v>175</v>
      </c>
      <c r="G148" s="23" t="s">
        <v>70</v>
      </c>
      <c r="H148" s="23" t="s">
        <v>21</v>
      </c>
      <c r="I148" s="34"/>
      <c r="J148" s="17"/>
      <c r="K148" s="34"/>
      <c r="L148" s="73" t="e">
        <f t="shared" si="5"/>
        <v>#DIV/0!</v>
      </c>
    </row>
    <row r="149" spans="2:12" s="5" customFormat="1" ht="27" hidden="1" customHeight="1" x14ac:dyDescent="0.2">
      <c r="B149" s="47"/>
      <c r="C149" s="30" t="s">
        <v>127</v>
      </c>
      <c r="D149" s="23" t="s">
        <v>51</v>
      </c>
      <c r="E149" s="23" t="s">
        <v>23</v>
      </c>
      <c r="F149" s="23" t="s">
        <v>175</v>
      </c>
      <c r="G149" s="23" t="s">
        <v>76</v>
      </c>
      <c r="H149" s="23"/>
      <c r="I149" s="34">
        <f>I150+I154</f>
        <v>89.7</v>
      </c>
      <c r="J149" s="17"/>
      <c r="K149" s="34">
        <f>K150+K154</f>
        <v>89.7</v>
      </c>
      <c r="L149" s="73">
        <f t="shared" si="5"/>
        <v>100</v>
      </c>
    </row>
    <row r="150" spans="2:12" s="5" customFormat="1" ht="15.75" hidden="1" customHeight="1" x14ac:dyDescent="0.2">
      <c r="B150" s="47"/>
      <c r="C150" s="30" t="s">
        <v>44</v>
      </c>
      <c r="D150" s="23" t="s">
        <v>51</v>
      </c>
      <c r="E150" s="23" t="s">
        <v>23</v>
      </c>
      <c r="F150" s="23" t="s">
        <v>175</v>
      </c>
      <c r="G150" s="23" t="s">
        <v>76</v>
      </c>
      <c r="H150" s="23" t="s">
        <v>37</v>
      </c>
      <c r="I150" s="34">
        <f>I151+I152+I153</f>
        <v>39.400000000000006</v>
      </c>
      <c r="J150" s="17"/>
      <c r="K150" s="34">
        <f>K151+K152+K153</f>
        <v>39.400000000000006</v>
      </c>
      <c r="L150" s="73">
        <f t="shared" si="5"/>
        <v>100</v>
      </c>
    </row>
    <row r="151" spans="2:12" s="5" customFormat="1" ht="15.75" hidden="1" customHeight="1" x14ac:dyDescent="0.2">
      <c r="B151" s="47"/>
      <c r="C151" s="30" t="s">
        <v>6</v>
      </c>
      <c r="D151" s="23" t="s">
        <v>51</v>
      </c>
      <c r="E151" s="23" t="s">
        <v>23</v>
      </c>
      <c r="F151" s="23" t="s">
        <v>175</v>
      </c>
      <c r="G151" s="23" t="s">
        <v>76</v>
      </c>
      <c r="H151" s="23" t="s">
        <v>7</v>
      </c>
      <c r="I151" s="34">
        <v>26.1</v>
      </c>
      <c r="J151" s="17"/>
      <c r="K151" s="34">
        <v>26.1</v>
      </c>
      <c r="L151" s="73">
        <f t="shared" si="5"/>
        <v>100</v>
      </c>
    </row>
    <row r="152" spans="2:12" s="5" customFormat="1" ht="14.25" hidden="1" customHeight="1" x14ac:dyDescent="0.2">
      <c r="B152" s="47"/>
      <c r="C152" s="30" t="s">
        <v>143</v>
      </c>
      <c r="D152" s="23" t="s">
        <v>51</v>
      </c>
      <c r="E152" s="23" t="s">
        <v>23</v>
      </c>
      <c r="F152" s="23" t="s">
        <v>175</v>
      </c>
      <c r="G152" s="23" t="s">
        <v>76</v>
      </c>
      <c r="H152" s="23" t="s">
        <v>14</v>
      </c>
      <c r="I152" s="34">
        <v>9.3000000000000007</v>
      </c>
      <c r="J152" s="17"/>
      <c r="K152" s="34">
        <v>9.3000000000000007</v>
      </c>
      <c r="L152" s="73">
        <f t="shared" si="5"/>
        <v>100</v>
      </c>
    </row>
    <row r="153" spans="2:12" s="5" customFormat="1" ht="14.25" hidden="1" customHeight="1" x14ac:dyDescent="0.2">
      <c r="B153" s="47"/>
      <c r="C153" s="30" t="s">
        <v>45</v>
      </c>
      <c r="D153" s="23" t="s">
        <v>51</v>
      </c>
      <c r="E153" s="23" t="s">
        <v>23</v>
      </c>
      <c r="F153" s="23" t="s">
        <v>175</v>
      </c>
      <c r="G153" s="23" t="s">
        <v>76</v>
      </c>
      <c r="H153" s="23" t="s">
        <v>15</v>
      </c>
      <c r="I153" s="34">
        <v>4</v>
      </c>
      <c r="J153" s="17"/>
      <c r="K153" s="34">
        <v>4</v>
      </c>
      <c r="L153" s="69"/>
    </row>
    <row r="154" spans="2:12" s="5" customFormat="1" ht="12.75" hidden="1" customHeight="1" x14ac:dyDescent="0.2">
      <c r="B154" s="47"/>
      <c r="C154" s="30" t="s">
        <v>40</v>
      </c>
      <c r="D154" s="23" t="s">
        <v>51</v>
      </c>
      <c r="E154" s="23" t="s">
        <v>23</v>
      </c>
      <c r="F154" s="23" t="s">
        <v>175</v>
      </c>
      <c r="G154" s="23" t="s">
        <v>76</v>
      </c>
      <c r="H154" s="23" t="s">
        <v>38</v>
      </c>
      <c r="I154" s="34">
        <f>SUM(I155:I156)</f>
        <v>50.3</v>
      </c>
      <c r="J154" s="17"/>
      <c r="K154" s="34">
        <f>SUM(K155:K156)</f>
        <v>50.3</v>
      </c>
      <c r="L154" s="69"/>
    </row>
    <row r="155" spans="2:12" s="5" customFormat="1" ht="12.75" hidden="1" customHeight="1" x14ac:dyDescent="0.2">
      <c r="B155" s="47"/>
      <c r="C155" s="30" t="s">
        <v>18</v>
      </c>
      <c r="D155" s="23" t="s">
        <v>51</v>
      </c>
      <c r="E155" s="23" t="s">
        <v>23</v>
      </c>
      <c r="F155" s="23" t="s">
        <v>175</v>
      </c>
      <c r="G155" s="23" t="s">
        <v>76</v>
      </c>
      <c r="H155" s="23" t="s">
        <v>19</v>
      </c>
      <c r="I155" s="34">
        <v>0</v>
      </c>
      <c r="J155" s="17"/>
      <c r="K155" s="34">
        <v>0</v>
      </c>
      <c r="L155" s="69"/>
    </row>
    <row r="156" spans="2:12" s="5" customFormat="1" ht="12.75" hidden="1" customHeight="1" x14ac:dyDescent="0.2">
      <c r="B156" s="47"/>
      <c r="C156" s="30" t="s">
        <v>20</v>
      </c>
      <c r="D156" s="23" t="s">
        <v>51</v>
      </c>
      <c r="E156" s="23" t="s">
        <v>23</v>
      </c>
      <c r="F156" s="23" t="s">
        <v>175</v>
      </c>
      <c r="G156" s="23" t="s">
        <v>76</v>
      </c>
      <c r="H156" s="23" t="s">
        <v>21</v>
      </c>
      <c r="I156" s="34">
        <v>50.3</v>
      </c>
      <c r="J156" s="17"/>
      <c r="K156" s="34">
        <v>50.3</v>
      </c>
      <c r="L156" s="69"/>
    </row>
    <row r="157" spans="2:12" s="5" customFormat="1" ht="30" hidden="1" customHeight="1" x14ac:dyDescent="0.2">
      <c r="B157" s="47"/>
      <c r="C157" s="30" t="s">
        <v>133</v>
      </c>
      <c r="D157" s="23" t="s">
        <v>51</v>
      </c>
      <c r="E157" s="23" t="s">
        <v>23</v>
      </c>
      <c r="F157" s="23" t="s">
        <v>176</v>
      </c>
      <c r="G157" s="23" t="s">
        <v>76</v>
      </c>
      <c r="H157" s="23"/>
      <c r="I157" s="34">
        <f>I159</f>
        <v>6.5</v>
      </c>
      <c r="J157" s="17"/>
      <c r="K157" s="34">
        <f>K159</f>
        <v>6.5</v>
      </c>
      <c r="L157" s="73">
        <f t="shared" ref="L157:L197" si="6">SUM(K157/I157*100)</f>
        <v>100</v>
      </c>
    </row>
    <row r="158" spans="2:12" s="5" customFormat="1" ht="15.75" hidden="1" customHeight="1" x14ac:dyDescent="0.2">
      <c r="B158" s="47"/>
      <c r="C158" s="30" t="s">
        <v>40</v>
      </c>
      <c r="D158" s="23" t="s">
        <v>51</v>
      </c>
      <c r="E158" s="23" t="s">
        <v>23</v>
      </c>
      <c r="F158" s="23" t="s">
        <v>176</v>
      </c>
      <c r="G158" s="23" t="s">
        <v>76</v>
      </c>
      <c r="H158" s="23" t="s">
        <v>38</v>
      </c>
      <c r="I158" s="34">
        <f>I159</f>
        <v>6.5</v>
      </c>
      <c r="J158" s="17"/>
      <c r="K158" s="34">
        <f>K159</f>
        <v>6.5</v>
      </c>
      <c r="L158" s="73">
        <f t="shared" si="6"/>
        <v>100</v>
      </c>
    </row>
    <row r="159" spans="2:12" s="5" customFormat="1" ht="15" hidden="1" x14ac:dyDescent="0.2">
      <c r="B159" s="47"/>
      <c r="C159" s="30" t="s">
        <v>20</v>
      </c>
      <c r="D159" s="23" t="s">
        <v>51</v>
      </c>
      <c r="E159" s="23" t="s">
        <v>23</v>
      </c>
      <c r="F159" s="23" t="s">
        <v>176</v>
      </c>
      <c r="G159" s="23" t="s">
        <v>76</v>
      </c>
      <c r="H159" s="23" t="s">
        <v>21</v>
      </c>
      <c r="I159" s="34">
        <v>6.5</v>
      </c>
      <c r="J159" s="17"/>
      <c r="K159" s="34">
        <v>6.5</v>
      </c>
      <c r="L159" s="73">
        <f t="shared" si="6"/>
        <v>100</v>
      </c>
    </row>
    <row r="160" spans="2:12" s="5" customFormat="1" ht="15" x14ac:dyDescent="0.2">
      <c r="B160" s="47"/>
      <c r="C160" s="30" t="s">
        <v>279</v>
      </c>
      <c r="D160" s="23"/>
      <c r="E160" s="23" t="s">
        <v>278</v>
      </c>
      <c r="F160" s="23"/>
      <c r="G160" s="169">
        <v>14312.5</v>
      </c>
      <c r="H160" s="170"/>
      <c r="I160" s="171"/>
      <c r="J160" s="17"/>
      <c r="K160" s="34">
        <v>0</v>
      </c>
      <c r="L160" s="73">
        <f>SUM(K160/G160*100)</f>
        <v>0</v>
      </c>
    </row>
    <row r="161" spans="2:12" s="5" customFormat="1" ht="15" x14ac:dyDescent="0.2">
      <c r="B161" s="47"/>
      <c r="C161" s="30" t="s">
        <v>57</v>
      </c>
      <c r="D161" s="23" t="s">
        <v>51</v>
      </c>
      <c r="E161" s="23" t="s">
        <v>59</v>
      </c>
      <c r="F161" s="23"/>
      <c r="G161" s="169">
        <v>15</v>
      </c>
      <c r="H161" s="170"/>
      <c r="I161" s="171"/>
      <c r="J161" s="17"/>
      <c r="K161" s="34">
        <f>K162</f>
        <v>0</v>
      </c>
      <c r="L161" s="73">
        <f>SUM(K161/G161*100)</f>
        <v>0</v>
      </c>
    </row>
    <row r="162" spans="2:12" s="5" customFormat="1" ht="15" hidden="1" customHeight="1" x14ac:dyDescent="0.2">
      <c r="B162" s="58"/>
      <c r="C162" s="30" t="s">
        <v>187</v>
      </c>
      <c r="D162" s="29" t="s">
        <v>51</v>
      </c>
      <c r="E162" s="23" t="s">
        <v>59</v>
      </c>
      <c r="F162" s="23" t="s">
        <v>166</v>
      </c>
      <c r="G162" s="23"/>
      <c r="H162" s="23"/>
      <c r="I162" s="34">
        <f>SUM(I163)</f>
        <v>15</v>
      </c>
      <c r="J162" s="17">
        <v>60</v>
      </c>
      <c r="K162" s="34">
        <f>SUM(K163)</f>
        <v>0</v>
      </c>
      <c r="L162" s="73">
        <f t="shared" si="6"/>
        <v>0</v>
      </c>
    </row>
    <row r="163" spans="2:12" s="5" customFormat="1" ht="15" hidden="1" x14ac:dyDescent="0.2">
      <c r="B163" s="58"/>
      <c r="C163" s="28" t="s">
        <v>106</v>
      </c>
      <c r="D163" s="29" t="s">
        <v>51</v>
      </c>
      <c r="E163" s="23" t="s">
        <v>59</v>
      </c>
      <c r="F163" s="23" t="s">
        <v>166</v>
      </c>
      <c r="G163" s="23" t="s">
        <v>105</v>
      </c>
      <c r="H163" s="23"/>
      <c r="I163" s="34">
        <f>I164</f>
        <v>15</v>
      </c>
      <c r="J163" s="17"/>
      <c r="K163" s="34">
        <f>K164</f>
        <v>0</v>
      </c>
      <c r="L163" s="73">
        <f t="shared" si="6"/>
        <v>0</v>
      </c>
    </row>
    <row r="164" spans="2:12" s="5" customFormat="1" ht="15" hidden="1" x14ac:dyDescent="0.2">
      <c r="B164" s="47"/>
      <c r="C164" s="30" t="s">
        <v>82</v>
      </c>
      <c r="D164" s="29" t="s">
        <v>51</v>
      </c>
      <c r="E164" s="23" t="s">
        <v>59</v>
      </c>
      <c r="F164" s="23" t="s">
        <v>166</v>
      </c>
      <c r="G164" s="23" t="s">
        <v>81</v>
      </c>
      <c r="H164" s="23"/>
      <c r="I164" s="34">
        <v>15</v>
      </c>
      <c r="J164" s="17">
        <v>60</v>
      </c>
      <c r="K164" s="34">
        <v>0</v>
      </c>
      <c r="L164" s="73">
        <f t="shared" si="6"/>
        <v>0</v>
      </c>
    </row>
    <row r="165" spans="2:12" s="5" customFormat="1" ht="8.25" hidden="1" customHeight="1" x14ac:dyDescent="0.2">
      <c r="B165" s="47"/>
      <c r="C165" s="30" t="s">
        <v>16</v>
      </c>
      <c r="D165" s="29" t="s">
        <v>51</v>
      </c>
      <c r="E165" s="23" t="s">
        <v>59</v>
      </c>
      <c r="F165" s="23" t="s">
        <v>166</v>
      </c>
      <c r="G165" s="23" t="s">
        <v>81</v>
      </c>
      <c r="H165" s="23" t="s">
        <v>17</v>
      </c>
      <c r="I165" s="34">
        <v>60</v>
      </c>
      <c r="J165" s="17"/>
      <c r="K165" s="34">
        <v>60</v>
      </c>
      <c r="L165" s="73">
        <f t="shared" si="6"/>
        <v>100</v>
      </c>
    </row>
    <row r="166" spans="2:12" s="5" customFormat="1" ht="15" x14ac:dyDescent="0.2">
      <c r="B166" s="47"/>
      <c r="C166" s="30" t="s">
        <v>22</v>
      </c>
      <c r="D166" s="23" t="s">
        <v>51</v>
      </c>
      <c r="E166" s="23" t="s">
        <v>60</v>
      </c>
      <c r="F166" s="23"/>
      <c r="G166" s="169">
        <v>9.1999999999999993</v>
      </c>
      <c r="H166" s="170"/>
      <c r="I166" s="171"/>
      <c r="J166" s="17" t="e">
        <f>SUM(#REF!)+J171+#REF!+J183</f>
        <v>#REF!</v>
      </c>
      <c r="K166" s="34">
        <v>0</v>
      </c>
      <c r="L166" s="73">
        <f>SUM(K166/G166*100)</f>
        <v>0</v>
      </c>
    </row>
    <row r="167" spans="2:12" s="5" customFormat="1" ht="51" hidden="1" x14ac:dyDescent="0.2">
      <c r="B167" s="47"/>
      <c r="C167" s="79" t="s">
        <v>142</v>
      </c>
      <c r="D167" s="24" t="s">
        <v>51</v>
      </c>
      <c r="E167" s="24" t="s">
        <v>60</v>
      </c>
      <c r="F167" s="24" t="s">
        <v>176</v>
      </c>
      <c r="G167" s="24"/>
      <c r="H167" s="24"/>
      <c r="I167" s="33">
        <f>SUM(I168)</f>
        <v>8.1</v>
      </c>
      <c r="J167" s="16">
        <f>SUM(J169)</f>
        <v>67</v>
      </c>
      <c r="K167" s="33">
        <f>SUM(K168)</f>
        <v>0</v>
      </c>
      <c r="L167" s="71">
        <f>SUM(K167/I167*100)</f>
        <v>0</v>
      </c>
    </row>
    <row r="168" spans="2:12" s="5" customFormat="1" ht="25.5" hidden="1" x14ac:dyDescent="0.2">
      <c r="B168" s="47"/>
      <c r="C168" s="30" t="s">
        <v>230</v>
      </c>
      <c r="D168" s="23" t="s">
        <v>51</v>
      </c>
      <c r="E168" s="23" t="s">
        <v>60</v>
      </c>
      <c r="F168" s="23" t="s">
        <v>176</v>
      </c>
      <c r="G168" s="24" t="s">
        <v>35</v>
      </c>
      <c r="H168" s="23"/>
      <c r="I168" s="34">
        <f>I169</f>
        <v>8.1</v>
      </c>
      <c r="J168" s="16"/>
      <c r="K168" s="34">
        <f>K169</f>
        <v>0</v>
      </c>
      <c r="L168" s="73">
        <f>SUM(K168/I168*100)</f>
        <v>0</v>
      </c>
    </row>
    <row r="169" spans="2:12" s="5" customFormat="1" ht="25.5" hidden="1" x14ac:dyDescent="0.2">
      <c r="B169" s="47"/>
      <c r="C169" s="30" t="s">
        <v>123</v>
      </c>
      <c r="D169" s="23" t="s">
        <v>51</v>
      </c>
      <c r="E169" s="23" t="s">
        <v>60</v>
      </c>
      <c r="F169" s="23" t="s">
        <v>176</v>
      </c>
      <c r="G169" s="24" t="s">
        <v>87</v>
      </c>
      <c r="H169" s="23"/>
      <c r="I169" s="34">
        <v>8.1</v>
      </c>
      <c r="J169" s="17">
        <v>67</v>
      </c>
      <c r="K169" s="34">
        <v>0</v>
      </c>
      <c r="L169" s="73">
        <f>SUM(K169/I169*100)</f>
        <v>0</v>
      </c>
    </row>
    <row r="170" spans="2:12" s="5" customFormat="1" ht="25.5" hidden="1" x14ac:dyDescent="0.2">
      <c r="B170" s="47"/>
      <c r="C170" s="26" t="s">
        <v>136</v>
      </c>
      <c r="D170" s="24" t="s">
        <v>51</v>
      </c>
      <c r="E170" s="24" t="s">
        <v>60</v>
      </c>
      <c r="F170" s="24" t="s">
        <v>165</v>
      </c>
      <c r="G170" s="24"/>
      <c r="H170" s="24"/>
      <c r="I170" s="33">
        <f>SUM(I172)</f>
        <v>300</v>
      </c>
      <c r="J170" s="17"/>
      <c r="K170" s="33">
        <f>SUM(K172)</f>
        <v>0</v>
      </c>
      <c r="L170" s="71">
        <f t="shared" si="6"/>
        <v>0</v>
      </c>
    </row>
    <row r="171" spans="2:12" s="5" customFormat="1" ht="25.5" hidden="1" customHeight="1" x14ac:dyDescent="0.2">
      <c r="B171" s="47"/>
      <c r="C171" s="30" t="s">
        <v>230</v>
      </c>
      <c r="D171" s="23" t="s">
        <v>51</v>
      </c>
      <c r="E171" s="23" t="s">
        <v>60</v>
      </c>
      <c r="F171" s="23" t="s">
        <v>165</v>
      </c>
      <c r="G171" s="24" t="s">
        <v>35</v>
      </c>
      <c r="H171" s="23"/>
      <c r="I171" s="34">
        <f>I172</f>
        <v>300</v>
      </c>
      <c r="J171" s="16"/>
      <c r="K171" s="34">
        <f>K172</f>
        <v>0</v>
      </c>
      <c r="L171" s="73">
        <f t="shared" si="6"/>
        <v>0</v>
      </c>
    </row>
    <row r="172" spans="2:12" s="5" customFormat="1" ht="25.5" hidden="1" x14ac:dyDescent="0.2">
      <c r="B172" s="47"/>
      <c r="C172" s="30" t="s">
        <v>123</v>
      </c>
      <c r="D172" s="23" t="s">
        <v>51</v>
      </c>
      <c r="E172" s="23" t="s">
        <v>60</v>
      </c>
      <c r="F172" s="23" t="s">
        <v>165</v>
      </c>
      <c r="G172" s="24" t="s">
        <v>87</v>
      </c>
      <c r="H172" s="23"/>
      <c r="I172" s="34">
        <v>300</v>
      </c>
      <c r="J172" s="16"/>
      <c r="K172" s="34">
        <v>0</v>
      </c>
      <c r="L172" s="73">
        <f t="shared" si="6"/>
        <v>0</v>
      </c>
    </row>
    <row r="173" spans="2:12" s="5" customFormat="1" ht="31.5" hidden="1" customHeight="1" x14ac:dyDescent="0.2">
      <c r="B173" s="47"/>
      <c r="C173" s="30" t="s">
        <v>133</v>
      </c>
      <c r="D173" s="23" t="s">
        <v>51</v>
      </c>
      <c r="E173" s="23" t="s">
        <v>60</v>
      </c>
      <c r="F173" s="23" t="s">
        <v>165</v>
      </c>
      <c r="G173" s="23" t="s">
        <v>76</v>
      </c>
      <c r="H173" s="23"/>
      <c r="I173" s="34">
        <f>I174</f>
        <v>100</v>
      </c>
      <c r="J173" s="17"/>
      <c r="K173" s="34">
        <f>K174</f>
        <v>100</v>
      </c>
      <c r="L173" s="71">
        <f t="shared" si="6"/>
        <v>100</v>
      </c>
    </row>
    <row r="174" spans="2:12" s="5" customFormat="1" ht="16.5" hidden="1" customHeight="1" x14ac:dyDescent="0.2">
      <c r="B174" s="47"/>
      <c r="C174" s="30" t="s">
        <v>45</v>
      </c>
      <c r="D174" s="23" t="s">
        <v>51</v>
      </c>
      <c r="E174" s="23" t="s">
        <v>60</v>
      </c>
      <c r="F174" s="23" t="s">
        <v>165</v>
      </c>
      <c r="G174" s="23" t="s">
        <v>76</v>
      </c>
      <c r="H174" s="23" t="s">
        <v>15</v>
      </c>
      <c r="I174" s="34">
        <v>100</v>
      </c>
      <c r="J174" s="21"/>
      <c r="K174" s="34">
        <v>100</v>
      </c>
      <c r="L174" s="71">
        <f t="shared" si="6"/>
        <v>100</v>
      </c>
    </row>
    <row r="175" spans="2:12" s="5" customFormat="1" ht="51" hidden="1" x14ac:dyDescent="0.2">
      <c r="B175" s="47"/>
      <c r="C175" s="26" t="s">
        <v>179</v>
      </c>
      <c r="D175" s="24" t="s">
        <v>51</v>
      </c>
      <c r="E175" s="24" t="s">
        <v>60</v>
      </c>
      <c r="F175" s="24" t="s">
        <v>151</v>
      </c>
      <c r="G175" s="24"/>
      <c r="H175" s="24"/>
      <c r="I175" s="33">
        <f>SUM(I176)</f>
        <v>140</v>
      </c>
      <c r="J175" s="21"/>
      <c r="K175" s="33">
        <f>SUM(K176)</f>
        <v>28</v>
      </c>
      <c r="L175" s="71">
        <f t="shared" si="6"/>
        <v>20</v>
      </c>
    </row>
    <row r="176" spans="2:12" s="5" customFormat="1" ht="25.5" hidden="1" x14ac:dyDescent="0.2">
      <c r="B176" s="47"/>
      <c r="C176" s="30" t="s">
        <v>230</v>
      </c>
      <c r="D176" s="23" t="s">
        <v>51</v>
      </c>
      <c r="E176" s="23" t="s">
        <v>60</v>
      </c>
      <c r="F176" s="23" t="s">
        <v>151</v>
      </c>
      <c r="G176" s="24" t="s">
        <v>35</v>
      </c>
      <c r="H176" s="23"/>
      <c r="I176" s="34">
        <f>I177</f>
        <v>140</v>
      </c>
      <c r="J176" s="34">
        <v>374</v>
      </c>
      <c r="K176" s="34">
        <f>K177</f>
        <v>28</v>
      </c>
      <c r="L176" s="73">
        <f t="shared" si="6"/>
        <v>20</v>
      </c>
    </row>
    <row r="177" spans="2:12" s="5" customFormat="1" ht="25.5" hidden="1" x14ac:dyDescent="0.2">
      <c r="B177" s="47"/>
      <c r="C177" s="30" t="s">
        <v>123</v>
      </c>
      <c r="D177" s="23" t="s">
        <v>51</v>
      </c>
      <c r="E177" s="23" t="s">
        <v>60</v>
      </c>
      <c r="F177" s="23" t="s">
        <v>151</v>
      </c>
      <c r="G177" s="24" t="s">
        <v>87</v>
      </c>
      <c r="H177" s="158"/>
      <c r="I177" s="34">
        <v>140</v>
      </c>
      <c r="J177" s="21"/>
      <c r="K177" s="34">
        <v>28</v>
      </c>
      <c r="L177" s="73">
        <f t="shared" si="6"/>
        <v>20</v>
      </c>
    </row>
    <row r="178" spans="2:12" s="5" customFormat="1" ht="25.5" hidden="1" x14ac:dyDescent="0.2">
      <c r="B178" s="47"/>
      <c r="C178" s="30" t="s">
        <v>127</v>
      </c>
      <c r="D178" s="53" t="s">
        <v>51</v>
      </c>
      <c r="E178" s="23" t="s">
        <v>60</v>
      </c>
      <c r="F178" s="23" t="s">
        <v>151</v>
      </c>
      <c r="G178" s="23" t="s">
        <v>76</v>
      </c>
      <c r="H178" s="158"/>
      <c r="I178" s="34">
        <f>SUM(I179)</f>
        <v>166.3</v>
      </c>
      <c r="J178" s="21"/>
      <c r="K178" s="34">
        <f>SUM(K179)</f>
        <v>166.3</v>
      </c>
      <c r="L178" s="73">
        <f t="shared" si="6"/>
        <v>100</v>
      </c>
    </row>
    <row r="179" spans="2:12" s="5" customFormat="1" ht="15" hidden="1" x14ac:dyDescent="0.2">
      <c r="B179" s="47"/>
      <c r="C179" s="30" t="s">
        <v>45</v>
      </c>
      <c r="D179" s="53" t="s">
        <v>51</v>
      </c>
      <c r="E179" s="23" t="s">
        <v>60</v>
      </c>
      <c r="F179" s="23" t="s">
        <v>151</v>
      </c>
      <c r="G179" s="23" t="s">
        <v>76</v>
      </c>
      <c r="H179" s="23" t="s">
        <v>15</v>
      </c>
      <c r="I179" s="34">
        <v>166.3</v>
      </c>
      <c r="J179" s="21"/>
      <c r="K179" s="34">
        <v>166.3</v>
      </c>
      <c r="L179" s="73">
        <f t="shared" si="6"/>
        <v>100</v>
      </c>
    </row>
    <row r="180" spans="2:12" s="99" customFormat="1" ht="42.75" hidden="1" customHeight="1" x14ac:dyDescent="0.2">
      <c r="B180" s="96"/>
      <c r="C180" s="79" t="s">
        <v>244</v>
      </c>
      <c r="D180" s="80" t="s">
        <v>51</v>
      </c>
      <c r="E180" s="80" t="s">
        <v>60</v>
      </c>
      <c r="F180" s="80" t="s">
        <v>145</v>
      </c>
      <c r="G180" s="80"/>
      <c r="H180" s="80"/>
      <c r="I180" s="85">
        <f>SUM(I182)</f>
        <v>5</v>
      </c>
      <c r="J180" s="100">
        <f>SUM(J182)</f>
        <v>5</v>
      </c>
      <c r="K180" s="104">
        <f>K182</f>
        <v>0</v>
      </c>
      <c r="L180" s="73">
        <f t="shared" si="6"/>
        <v>0</v>
      </c>
    </row>
    <row r="181" spans="2:12" s="99" customFormat="1" ht="27" hidden="1" customHeight="1" x14ac:dyDescent="0.2">
      <c r="B181" s="96"/>
      <c r="C181" s="82" t="s">
        <v>230</v>
      </c>
      <c r="D181" s="81" t="s">
        <v>51</v>
      </c>
      <c r="E181" s="81" t="s">
        <v>60</v>
      </c>
      <c r="F181" s="81" t="s">
        <v>145</v>
      </c>
      <c r="G181" s="80" t="s">
        <v>35</v>
      </c>
      <c r="H181" s="80"/>
      <c r="I181" s="86">
        <f>I182</f>
        <v>5</v>
      </c>
      <c r="J181" s="103">
        <f>J182</f>
        <v>5</v>
      </c>
      <c r="K181" s="104">
        <f>K182</f>
        <v>0</v>
      </c>
      <c r="L181" s="73">
        <f t="shared" si="6"/>
        <v>0</v>
      </c>
    </row>
    <row r="182" spans="2:12" s="99" customFormat="1" ht="25.5" hidden="1" customHeight="1" x14ac:dyDescent="0.2">
      <c r="B182" s="96"/>
      <c r="C182" s="82" t="s">
        <v>123</v>
      </c>
      <c r="D182" s="81" t="s">
        <v>51</v>
      </c>
      <c r="E182" s="81" t="s">
        <v>60</v>
      </c>
      <c r="F182" s="81" t="s">
        <v>145</v>
      </c>
      <c r="G182" s="80" t="s">
        <v>87</v>
      </c>
      <c r="H182" s="81"/>
      <c r="I182" s="86">
        <f>+I184</f>
        <v>5</v>
      </c>
      <c r="J182" s="103">
        <f>+J184</f>
        <v>5</v>
      </c>
      <c r="K182" s="104">
        <v>0</v>
      </c>
      <c r="L182" s="73">
        <f t="shared" si="6"/>
        <v>0</v>
      </c>
    </row>
    <row r="183" spans="2:12" s="5" customFormat="1" ht="84" hidden="1" customHeight="1" x14ac:dyDescent="0.2">
      <c r="B183" s="47"/>
      <c r="C183" s="74" t="s">
        <v>203</v>
      </c>
      <c r="D183" s="24" t="s">
        <v>51</v>
      </c>
      <c r="E183" s="24" t="s">
        <v>60</v>
      </c>
      <c r="F183" s="24" t="s">
        <v>146</v>
      </c>
      <c r="G183" s="23"/>
      <c r="H183" s="23"/>
      <c r="I183" s="33">
        <f>SUM(I185)</f>
        <v>5</v>
      </c>
      <c r="J183" s="16"/>
      <c r="K183" s="33">
        <f>SUM(K185)</f>
        <v>0</v>
      </c>
      <c r="L183" s="71">
        <f t="shared" si="6"/>
        <v>0</v>
      </c>
    </row>
    <row r="184" spans="2:12" s="5" customFormat="1" ht="25.5" hidden="1" x14ac:dyDescent="0.2">
      <c r="B184" s="47"/>
      <c r="C184" s="30" t="s">
        <v>230</v>
      </c>
      <c r="D184" s="23" t="s">
        <v>51</v>
      </c>
      <c r="E184" s="23" t="s">
        <v>60</v>
      </c>
      <c r="F184" s="23" t="s">
        <v>146</v>
      </c>
      <c r="G184" s="24" t="s">
        <v>35</v>
      </c>
      <c r="H184" s="23"/>
      <c r="I184" s="34">
        <v>5</v>
      </c>
      <c r="J184" s="34">
        <v>5</v>
      </c>
      <c r="K184" s="34">
        <f>K185</f>
        <v>0</v>
      </c>
      <c r="L184" s="73">
        <f t="shared" si="6"/>
        <v>0</v>
      </c>
    </row>
    <row r="185" spans="2:12" s="5" customFormat="1" ht="25.5" hidden="1" x14ac:dyDescent="0.2">
      <c r="B185" s="47"/>
      <c r="C185" s="30" t="s">
        <v>123</v>
      </c>
      <c r="D185" s="23" t="s">
        <v>51</v>
      </c>
      <c r="E185" s="23" t="s">
        <v>60</v>
      </c>
      <c r="F185" s="23" t="s">
        <v>146</v>
      </c>
      <c r="G185" s="24" t="s">
        <v>87</v>
      </c>
      <c r="H185" s="23"/>
      <c r="I185" s="34">
        <v>5</v>
      </c>
      <c r="J185" s="21"/>
      <c r="K185" s="34">
        <v>0</v>
      </c>
      <c r="L185" s="73">
        <f t="shared" si="6"/>
        <v>0</v>
      </c>
    </row>
    <row r="186" spans="2:12" s="5" customFormat="1" ht="122.25" hidden="1" customHeight="1" x14ac:dyDescent="0.2">
      <c r="B186" s="47"/>
      <c r="C186" s="74" t="s">
        <v>204</v>
      </c>
      <c r="D186" s="77" t="s">
        <v>51</v>
      </c>
      <c r="E186" s="77" t="s">
        <v>60</v>
      </c>
      <c r="F186" s="80" t="s">
        <v>205</v>
      </c>
      <c r="G186" s="23"/>
      <c r="H186" s="23"/>
      <c r="I186" s="33">
        <f>SUM(I188)</f>
        <v>5</v>
      </c>
      <c r="J186" s="21"/>
      <c r="K186" s="33">
        <f>SUM(K188)</f>
        <v>0</v>
      </c>
      <c r="L186" s="71">
        <f t="shared" si="6"/>
        <v>0</v>
      </c>
    </row>
    <row r="187" spans="2:12" s="5" customFormat="1" ht="30" hidden="1" customHeight="1" x14ac:dyDescent="0.2">
      <c r="B187" s="47"/>
      <c r="C187" s="76" t="s">
        <v>230</v>
      </c>
      <c r="D187" s="78" t="s">
        <v>51</v>
      </c>
      <c r="E187" s="78" t="s">
        <v>60</v>
      </c>
      <c r="F187" s="81" t="s">
        <v>205</v>
      </c>
      <c r="G187" s="24" t="s">
        <v>35</v>
      </c>
      <c r="H187" s="23"/>
      <c r="I187" s="34">
        <f>I188</f>
        <v>5</v>
      </c>
      <c r="J187" s="21"/>
      <c r="K187" s="34">
        <f>K188</f>
        <v>0</v>
      </c>
      <c r="L187" s="73">
        <f t="shared" si="6"/>
        <v>0</v>
      </c>
    </row>
    <row r="188" spans="2:12" s="5" customFormat="1" ht="26.25" hidden="1" customHeight="1" x14ac:dyDescent="0.2">
      <c r="B188" s="47"/>
      <c r="C188" s="76" t="s">
        <v>123</v>
      </c>
      <c r="D188" s="78" t="s">
        <v>51</v>
      </c>
      <c r="E188" s="78" t="s">
        <v>60</v>
      </c>
      <c r="F188" s="81" t="s">
        <v>205</v>
      </c>
      <c r="G188" s="24" t="s">
        <v>87</v>
      </c>
      <c r="H188" s="23"/>
      <c r="I188" s="34">
        <v>5</v>
      </c>
      <c r="J188" s="21"/>
      <c r="K188" s="34">
        <v>0</v>
      </c>
      <c r="L188" s="73">
        <f t="shared" si="6"/>
        <v>0</v>
      </c>
    </row>
    <row r="189" spans="2:12" s="5" customFormat="1" ht="81" hidden="1" customHeight="1" x14ac:dyDescent="0.2">
      <c r="B189" s="47"/>
      <c r="C189" s="79" t="s">
        <v>212</v>
      </c>
      <c r="D189" s="107" t="s">
        <v>51</v>
      </c>
      <c r="E189" s="107" t="s">
        <v>60</v>
      </c>
      <c r="F189" s="80" t="s">
        <v>211</v>
      </c>
      <c r="G189" s="80"/>
      <c r="H189" s="81"/>
      <c r="I189" s="85">
        <f>SUM(I190)</f>
        <v>5</v>
      </c>
      <c r="J189" s="21"/>
      <c r="K189" s="85">
        <f>SUM(K190)</f>
        <v>0</v>
      </c>
      <c r="L189" s="71">
        <f t="shared" ref="L189:L194" si="7">SUM(K189/I189*100)</f>
        <v>0</v>
      </c>
    </row>
    <row r="190" spans="2:12" s="5" customFormat="1" ht="27" hidden="1" customHeight="1" x14ac:dyDescent="0.2">
      <c r="B190" s="47"/>
      <c r="C190" s="82" t="s">
        <v>230</v>
      </c>
      <c r="D190" s="109" t="s">
        <v>51</v>
      </c>
      <c r="E190" s="109" t="s">
        <v>60</v>
      </c>
      <c r="F190" s="81" t="s">
        <v>211</v>
      </c>
      <c r="G190" s="80" t="s">
        <v>35</v>
      </c>
      <c r="H190" s="81"/>
      <c r="I190" s="86">
        <f>I191</f>
        <v>5</v>
      </c>
      <c r="J190" s="86">
        <v>3</v>
      </c>
      <c r="K190" s="86">
        <f>K191</f>
        <v>0</v>
      </c>
      <c r="L190" s="73">
        <f t="shared" si="7"/>
        <v>0</v>
      </c>
    </row>
    <row r="191" spans="2:12" s="5" customFormat="1" ht="29.25" hidden="1" customHeight="1" x14ac:dyDescent="0.2">
      <c r="B191" s="47"/>
      <c r="C191" s="82" t="s">
        <v>123</v>
      </c>
      <c r="D191" s="109" t="s">
        <v>51</v>
      </c>
      <c r="E191" s="109" t="s">
        <v>60</v>
      </c>
      <c r="F191" s="81" t="s">
        <v>211</v>
      </c>
      <c r="G191" s="80" t="s">
        <v>87</v>
      </c>
      <c r="H191" s="81"/>
      <c r="I191" s="86">
        <v>5</v>
      </c>
      <c r="J191" s="86">
        <v>3</v>
      </c>
      <c r="K191" s="86">
        <v>0</v>
      </c>
      <c r="L191" s="73">
        <f t="shared" si="7"/>
        <v>0</v>
      </c>
    </row>
    <row r="192" spans="2:12" s="5" customFormat="1" ht="51.75" hidden="1" customHeight="1" x14ac:dyDescent="0.2">
      <c r="B192" s="47"/>
      <c r="C192" s="106" t="s">
        <v>237</v>
      </c>
      <c r="D192" s="107" t="s">
        <v>51</v>
      </c>
      <c r="E192" s="107" t="s">
        <v>60</v>
      </c>
      <c r="F192" s="107" t="s">
        <v>238</v>
      </c>
      <c r="G192" s="81"/>
      <c r="H192" s="81"/>
      <c r="I192" s="85">
        <f>I193</f>
        <v>5</v>
      </c>
      <c r="J192" s="85"/>
      <c r="K192" s="85">
        <f>K193</f>
        <v>0</v>
      </c>
      <c r="L192" s="71">
        <f t="shared" si="7"/>
        <v>0</v>
      </c>
    </row>
    <row r="193" spans="2:12" s="5" customFormat="1" ht="29.25" hidden="1" customHeight="1" x14ac:dyDescent="0.2">
      <c r="B193" s="47"/>
      <c r="C193" s="108" t="s">
        <v>230</v>
      </c>
      <c r="D193" s="109" t="s">
        <v>51</v>
      </c>
      <c r="E193" s="109" t="s">
        <v>60</v>
      </c>
      <c r="F193" s="109" t="s">
        <v>238</v>
      </c>
      <c r="G193" s="80" t="s">
        <v>35</v>
      </c>
      <c r="H193" s="81"/>
      <c r="I193" s="86">
        <f>I194</f>
        <v>5</v>
      </c>
      <c r="J193" s="86"/>
      <c r="K193" s="86">
        <f>K194</f>
        <v>0</v>
      </c>
      <c r="L193" s="73">
        <f t="shared" si="7"/>
        <v>0</v>
      </c>
    </row>
    <row r="194" spans="2:12" s="5" customFormat="1" ht="29.25" hidden="1" customHeight="1" x14ac:dyDescent="0.2">
      <c r="B194" s="47"/>
      <c r="C194" s="108" t="s">
        <v>123</v>
      </c>
      <c r="D194" s="109" t="s">
        <v>51</v>
      </c>
      <c r="E194" s="109" t="s">
        <v>60</v>
      </c>
      <c r="F194" s="109" t="s">
        <v>238</v>
      </c>
      <c r="G194" s="80" t="s">
        <v>87</v>
      </c>
      <c r="H194" s="81"/>
      <c r="I194" s="86">
        <v>5</v>
      </c>
      <c r="J194" s="86"/>
      <c r="K194" s="86">
        <v>0</v>
      </c>
      <c r="L194" s="73">
        <f t="shared" si="7"/>
        <v>0</v>
      </c>
    </row>
    <row r="195" spans="2:12" s="5" customFormat="1" ht="26.25" hidden="1" customHeight="1" x14ac:dyDescent="0.2">
      <c r="B195" s="47"/>
      <c r="C195" s="30" t="s">
        <v>133</v>
      </c>
      <c r="D195" s="23" t="s">
        <v>51</v>
      </c>
      <c r="E195" s="23" t="s">
        <v>60</v>
      </c>
      <c r="F195" s="23" t="s">
        <v>146</v>
      </c>
      <c r="G195" s="23" t="s">
        <v>76</v>
      </c>
      <c r="H195" s="23"/>
      <c r="I195" s="34">
        <f>SUM(I196+I198)</f>
        <v>52.7</v>
      </c>
      <c r="J195" s="21"/>
      <c r="K195" s="34">
        <f>SUM(K196+K198)</f>
        <v>52.7</v>
      </c>
      <c r="L195" s="73">
        <f t="shared" si="6"/>
        <v>100</v>
      </c>
    </row>
    <row r="196" spans="2:12" s="5" customFormat="1" ht="17.25" hidden="1" customHeight="1" x14ac:dyDescent="0.2">
      <c r="B196" s="47"/>
      <c r="C196" s="30" t="s">
        <v>44</v>
      </c>
      <c r="D196" s="23" t="s">
        <v>51</v>
      </c>
      <c r="E196" s="23" t="s">
        <v>60</v>
      </c>
      <c r="F196" s="23" t="s">
        <v>146</v>
      </c>
      <c r="G196" s="23" t="s">
        <v>76</v>
      </c>
      <c r="H196" s="23" t="s">
        <v>37</v>
      </c>
      <c r="I196" s="34">
        <f>SUM(I197)</f>
        <v>42.7</v>
      </c>
      <c r="J196" s="21"/>
      <c r="K196" s="34">
        <f>SUM(K197)</f>
        <v>42.7</v>
      </c>
      <c r="L196" s="73">
        <f t="shared" si="6"/>
        <v>100</v>
      </c>
    </row>
    <row r="197" spans="2:12" s="5" customFormat="1" ht="12.75" hidden="1" customHeight="1" x14ac:dyDescent="0.2">
      <c r="B197" s="47"/>
      <c r="C197" s="30" t="s">
        <v>45</v>
      </c>
      <c r="D197" s="23" t="s">
        <v>51</v>
      </c>
      <c r="E197" s="23" t="s">
        <v>60</v>
      </c>
      <c r="F197" s="23" t="s">
        <v>146</v>
      </c>
      <c r="G197" s="23" t="s">
        <v>76</v>
      </c>
      <c r="H197" s="23" t="s">
        <v>15</v>
      </c>
      <c r="I197" s="34">
        <v>42.7</v>
      </c>
      <c r="J197" s="21"/>
      <c r="K197" s="34">
        <v>42.7</v>
      </c>
      <c r="L197" s="73">
        <f t="shared" si="6"/>
        <v>100</v>
      </c>
    </row>
    <row r="198" spans="2:12" s="5" customFormat="1" ht="15" hidden="1" x14ac:dyDescent="0.2">
      <c r="B198" s="47"/>
      <c r="C198" s="30" t="s">
        <v>40</v>
      </c>
      <c r="D198" s="23" t="s">
        <v>51</v>
      </c>
      <c r="E198" s="23" t="s">
        <v>60</v>
      </c>
      <c r="F198" s="23" t="s">
        <v>146</v>
      </c>
      <c r="G198" s="23" t="s">
        <v>76</v>
      </c>
      <c r="H198" s="24" t="s">
        <v>38</v>
      </c>
      <c r="I198" s="34">
        <f>I199</f>
        <v>10</v>
      </c>
      <c r="J198" s="21"/>
      <c r="K198" s="34">
        <f>K199</f>
        <v>10</v>
      </c>
      <c r="L198" s="69"/>
    </row>
    <row r="199" spans="2:12" s="5" customFormat="1" ht="16.5" hidden="1" customHeight="1" x14ac:dyDescent="0.2">
      <c r="B199" s="47"/>
      <c r="C199" s="30" t="s">
        <v>20</v>
      </c>
      <c r="D199" s="23" t="s">
        <v>51</v>
      </c>
      <c r="E199" s="23" t="s">
        <v>60</v>
      </c>
      <c r="F199" s="23" t="s">
        <v>146</v>
      </c>
      <c r="G199" s="23" t="s">
        <v>76</v>
      </c>
      <c r="H199" s="23" t="s">
        <v>21</v>
      </c>
      <c r="I199" s="34">
        <v>10</v>
      </c>
      <c r="J199" s="21"/>
      <c r="K199" s="34">
        <v>10</v>
      </c>
      <c r="L199" s="69"/>
    </row>
    <row r="200" spans="2:12" s="5" customFormat="1" ht="96.75" hidden="1" customHeight="1" x14ac:dyDescent="0.2">
      <c r="B200" s="47"/>
      <c r="C200" s="106" t="s">
        <v>239</v>
      </c>
      <c r="D200" s="107" t="s">
        <v>51</v>
      </c>
      <c r="E200" s="107" t="s">
        <v>60</v>
      </c>
      <c r="F200" s="107" t="s">
        <v>240</v>
      </c>
      <c r="G200" s="80"/>
      <c r="H200" s="81"/>
      <c r="I200" s="86">
        <f>I201</f>
        <v>5</v>
      </c>
      <c r="J200" s="86"/>
      <c r="K200" s="86">
        <f>K201</f>
        <v>0</v>
      </c>
      <c r="L200" s="73">
        <f>SUM(K200/I200*100)</f>
        <v>0</v>
      </c>
    </row>
    <row r="201" spans="2:12" s="5" customFormat="1" ht="29.25" hidden="1" customHeight="1" x14ac:dyDescent="0.2">
      <c r="B201" s="47"/>
      <c r="C201" s="108" t="s">
        <v>230</v>
      </c>
      <c r="D201" s="109" t="s">
        <v>51</v>
      </c>
      <c r="E201" s="109" t="s">
        <v>60</v>
      </c>
      <c r="F201" s="109" t="s">
        <v>240</v>
      </c>
      <c r="G201" s="80" t="s">
        <v>35</v>
      </c>
      <c r="H201" s="81"/>
      <c r="I201" s="86">
        <f>I202</f>
        <v>5</v>
      </c>
      <c r="J201" s="86"/>
      <c r="K201" s="86">
        <f>K202</f>
        <v>0</v>
      </c>
      <c r="L201" s="73">
        <f>SUM(K201/I201*100)</f>
        <v>0</v>
      </c>
    </row>
    <row r="202" spans="2:12" s="5" customFormat="1" ht="29.25" hidden="1" customHeight="1" x14ac:dyDescent="0.2">
      <c r="B202" s="47"/>
      <c r="C202" s="108" t="s">
        <v>123</v>
      </c>
      <c r="D202" s="109" t="s">
        <v>51</v>
      </c>
      <c r="E202" s="109" t="s">
        <v>60</v>
      </c>
      <c r="F202" s="109" t="s">
        <v>240</v>
      </c>
      <c r="G202" s="80" t="s">
        <v>87</v>
      </c>
      <c r="H202" s="81"/>
      <c r="I202" s="86">
        <v>5</v>
      </c>
      <c r="J202" s="86"/>
      <c r="K202" s="86">
        <v>0</v>
      </c>
      <c r="L202" s="73">
        <f>SUM(K202/I202*100)</f>
        <v>0</v>
      </c>
    </row>
    <row r="203" spans="2:12" s="5" customFormat="1" ht="31.5" customHeight="1" x14ac:dyDescent="0.2">
      <c r="B203" s="47"/>
      <c r="C203" s="26" t="s">
        <v>95</v>
      </c>
      <c r="D203" s="24" t="s">
        <v>51</v>
      </c>
      <c r="E203" s="24" t="s">
        <v>24</v>
      </c>
      <c r="F203" s="24"/>
      <c r="G203" s="166">
        <f>G204</f>
        <v>36</v>
      </c>
      <c r="H203" s="167"/>
      <c r="I203" s="168"/>
      <c r="J203" s="21"/>
      <c r="K203" s="33">
        <f>K204</f>
        <v>0</v>
      </c>
      <c r="L203" s="71">
        <f>SUM(K203/G203*100)</f>
        <v>0</v>
      </c>
    </row>
    <row r="204" spans="2:12" s="5" customFormat="1" ht="40.5" customHeight="1" x14ac:dyDescent="0.2">
      <c r="B204" s="47"/>
      <c r="C204" s="82" t="str">
        <f>'[1]для 2 приложения  (2)'!$B$255</f>
        <v>Защита населения и территории от чрезвычайных ситуаций природного и техногенного характера, пожарная безопасность</v>
      </c>
      <c r="D204" s="81" t="s">
        <v>51</v>
      </c>
      <c r="E204" s="81" t="s">
        <v>226</v>
      </c>
      <c r="F204" s="23"/>
      <c r="G204" s="169">
        <v>36</v>
      </c>
      <c r="H204" s="170"/>
      <c r="I204" s="171"/>
      <c r="J204" s="21"/>
      <c r="K204" s="34">
        <v>0</v>
      </c>
      <c r="L204" s="73">
        <f>SUM(K204/G204*100)</f>
        <v>0</v>
      </c>
    </row>
    <row r="205" spans="2:12" s="5" customFormat="1" ht="79.5" hidden="1" customHeight="1" x14ac:dyDescent="0.2">
      <c r="B205" s="47"/>
      <c r="C205" s="79" t="s">
        <v>172</v>
      </c>
      <c r="D205" s="80" t="s">
        <v>51</v>
      </c>
      <c r="E205" s="80" t="s">
        <v>226</v>
      </c>
      <c r="F205" s="24" t="s">
        <v>164</v>
      </c>
      <c r="G205" s="24"/>
      <c r="H205" s="24"/>
      <c r="I205" s="33">
        <f>SUM(I206)</f>
        <v>35</v>
      </c>
      <c r="J205" s="21"/>
      <c r="K205" s="33">
        <f>SUM(K206)</f>
        <v>0</v>
      </c>
      <c r="L205" s="71">
        <f t="shared" ref="L205:L237" si="8">SUM(K205/I205*100)</f>
        <v>0</v>
      </c>
    </row>
    <row r="206" spans="2:12" s="5" customFormat="1" ht="32.25" hidden="1" customHeight="1" x14ac:dyDescent="0.2">
      <c r="B206" s="47"/>
      <c r="C206" s="82" t="s">
        <v>230</v>
      </c>
      <c r="D206" s="81" t="s">
        <v>51</v>
      </c>
      <c r="E206" s="81" t="s">
        <v>226</v>
      </c>
      <c r="F206" s="23" t="s">
        <v>164</v>
      </c>
      <c r="G206" s="24" t="s">
        <v>35</v>
      </c>
      <c r="H206" s="23"/>
      <c r="I206" s="34">
        <f>I207</f>
        <v>35</v>
      </c>
      <c r="J206" s="21"/>
      <c r="K206" s="34">
        <f>K207</f>
        <v>0</v>
      </c>
      <c r="L206" s="73">
        <f t="shared" si="8"/>
        <v>0</v>
      </c>
    </row>
    <row r="207" spans="2:12" s="5" customFormat="1" ht="31.5" hidden="1" customHeight="1" x14ac:dyDescent="0.2">
      <c r="B207" s="47"/>
      <c r="C207" s="82" t="s">
        <v>123</v>
      </c>
      <c r="D207" s="81" t="s">
        <v>51</v>
      </c>
      <c r="E207" s="81" t="s">
        <v>226</v>
      </c>
      <c r="F207" s="23" t="s">
        <v>164</v>
      </c>
      <c r="G207" s="24" t="s">
        <v>87</v>
      </c>
      <c r="H207" s="23"/>
      <c r="I207" s="34">
        <v>35</v>
      </c>
      <c r="J207" s="21"/>
      <c r="K207" s="34">
        <v>0</v>
      </c>
      <c r="L207" s="73">
        <f t="shared" si="8"/>
        <v>0</v>
      </c>
    </row>
    <row r="208" spans="2:12" s="5" customFormat="1" ht="15" hidden="1" x14ac:dyDescent="0.2">
      <c r="B208" s="47"/>
      <c r="C208" s="26" t="s">
        <v>97</v>
      </c>
      <c r="D208" s="24" t="s">
        <v>51</v>
      </c>
      <c r="E208" s="24" t="s">
        <v>96</v>
      </c>
      <c r="F208" s="24"/>
      <c r="G208" s="24"/>
      <c r="H208" s="24"/>
      <c r="I208" s="33">
        <f>I209</f>
        <v>0</v>
      </c>
      <c r="J208" s="21"/>
      <c r="K208" s="33">
        <f>K209</f>
        <v>0</v>
      </c>
      <c r="L208" s="71" t="e">
        <f t="shared" si="8"/>
        <v>#DIV/0!</v>
      </c>
    </row>
    <row r="209" spans="2:12" s="5" customFormat="1" ht="14.25" hidden="1" x14ac:dyDescent="0.2">
      <c r="B209" s="47"/>
      <c r="C209" s="26" t="s">
        <v>68</v>
      </c>
      <c r="D209" s="24" t="s">
        <v>51</v>
      </c>
      <c r="E209" s="24" t="s">
        <v>67</v>
      </c>
      <c r="F209" s="24"/>
      <c r="G209" s="24"/>
      <c r="H209" s="24"/>
      <c r="I209" s="33">
        <f>SUM(I210)</f>
        <v>0</v>
      </c>
      <c r="J209" s="16">
        <f>SUM(J210)</f>
        <v>300</v>
      </c>
      <c r="K209" s="33">
        <f>SUM(K210)</f>
        <v>0</v>
      </c>
      <c r="L209" s="71" t="e">
        <f t="shared" si="8"/>
        <v>#DIV/0!</v>
      </c>
    </row>
    <row r="210" spans="2:12" s="5" customFormat="1" ht="57" hidden="1" customHeight="1" x14ac:dyDescent="0.2">
      <c r="B210" s="47"/>
      <c r="C210" s="26" t="s">
        <v>174</v>
      </c>
      <c r="D210" s="23" t="s">
        <v>51</v>
      </c>
      <c r="E210" s="23" t="s">
        <v>67</v>
      </c>
      <c r="F210" s="23" t="s">
        <v>163</v>
      </c>
      <c r="G210" s="23"/>
      <c r="H210" s="23"/>
      <c r="I210" s="34">
        <f>SUM(I212)</f>
        <v>0</v>
      </c>
      <c r="J210" s="17">
        <f>SUM(J214)</f>
        <v>300</v>
      </c>
      <c r="K210" s="34">
        <f>SUM(K212)</f>
        <v>0</v>
      </c>
      <c r="L210" s="73" t="e">
        <f t="shared" si="8"/>
        <v>#DIV/0!</v>
      </c>
    </row>
    <row r="211" spans="2:12" s="5" customFormat="1" ht="27.75" hidden="1" customHeight="1" x14ac:dyDescent="0.2">
      <c r="B211" s="47"/>
      <c r="C211" s="75" t="s">
        <v>197</v>
      </c>
      <c r="D211" s="78" t="s">
        <v>51</v>
      </c>
      <c r="E211" s="78" t="s">
        <v>67</v>
      </c>
      <c r="F211" s="81" t="s">
        <v>163</v>
      </c>
      <c r="G211" s="80" t="s">
        <v>195</v>
      </c>
      <c r="H211" s="81"/>
      <c r="I211" s="86">
        <f>I212</f>
        <v>0</v>
      </c>
      <c r="J211" s="86">
        <v>696.6</v>
      </c>
      <c r="K211" s="86">
        <f>K212</f>
        <v>0</v>
      </c>
      <c r="L211" s="73" t="e">
        <f t="shared" si="8"/>
        <v>#DIV/0!</v>
      </c>
    </row>
    <row r="212" spans="2:12" s="5" customFormat="1" ht="42.75" hidden="1" customHeight="1" x14ac:dyDescent="0.2">
      <c r="B212" s="47"/>
      <c r="C212" s="76" t="s">
        <v>234</v>
      </c>
      <c r="D212" s="78" t="s">
        <v>51</v>
      </c>
      <c r="E212" s="78" t="s">
        <v>67</v>
      </c>
      <c r="F212" s="81" t="s">
        <v>163</v>
      </c>
      <c r="G212" s="80" t="s">
        <v>196</v>
      </c>
      <c r="H212" s="81"/>
      <c r="I212" s="86">
        <v>0</v>
      </c>
      <c r="J212" s="86">
        <v>696.6</v>
      </c>
      <c r="K212" s="86">
        <v>0</v>
      </c>
      <c r="L212" s="73" t="e">
        <f t="shared" si="8"/>
        <v>#DIV/0!</v>
      </c>
    </row>
    <row r="213" spans="2:12" s="5" customFormat="1" ht="55.5" hidden="1" customHeight="1" x14ac:dyDescent="0.2">
      <c r="B213" s="47"/>
      <c r="C213" s="48" t="s">
        <v>192</v>
      </c>
      <c r="D213" s="23" t="s">
        <v>51</v>
      </c>
      <c r="E213" s="23" t="s">
        <v>67</v>
      </c>
      <c r="F213" s="23" t="s">
        <v>163</v>
      </c>
      <c r="G213" s="23" t="s">
        <v>193</v>
      </c>
      <c r="H213" s="23"/>
      <c r="I213" s="34">
        <f>I214</f>
        <v>438</v>
      </c>
      <c r="J213" s="17"/>
      <c r="K213" s="34">
        <f>K214</f>
        <v>438</v>
      </c>
      <c r="L213" s="73">
        <f t="shared" si="8"/>
        <v>100</v>
      </c>
    </row>
    <row r="214" spans="2:12" s="5" customFormat="1" ht="39.75" hidden="1" customHeight="1" x14ac:dyDescent="0.2">
      <c r="B214" s="47"/>
      <c r="C214" s="30" t="s">
        <v>71</v>
      </c>
      <c r="D214" s="23" t="s">
        <v>51</v>
      </c>
      <c r="E214" s="23" t="s">
        <v>67</v>
      </c>
      <c r="F214" s="23" t="s">
        <v>163</v>
      </c>
      <c r="G214" s="23" t="s">
        <v>193</v>
      </c>
      <c r="H214" s="23" t="s">
        <v>70</v>
      </c>
      <c r="I214" s="34">
        <v>438</v>
      </c>
      <c r="J214" s="17">
        <v>300</v>
      </c>
      <c r="K214" s="34">
        <v>438</v>
      </c>
      <c r="L214" s="73">
        <f t="shared" si="8"/>
        <v>100</v>
      </c>
    </row>
    <row r="215" spans="2:12" s="99" customFormat="1" ht="14.25" x14ac:dyDescent="0.2">
      <c r="B215" s="96"/>
      <c r="C215" s="79" t="s">
        <v>97</v>
      </c>
      <c r="D215" s="80" t="s">
        <v>51</v>
      </c>
      <c r="E215" s="80" t="s">
        <v>96</v>
      </c>
      <c r="F215" s="80"/>
      <c r="G215" s="172">
        <f>G216+G220</f>
        <v>514.4</v>
      </c>
      <c r="H215" s="173"/>
      <c r="I215" s="174"/>
      <c r="J215" s="100" t="e">
        <f>J216</f>
        <v>#REF!</v>
      </c>
      <c r="K215" s="159">
        <f>K216+K220</f>
        <v>0</v>
      </c>
      <c r="L215" s="71">
        <f>SUM(K215/G215*100)</f>
        <v>0</v>
      </c>
    </row>
    <row r="216" spans="2:12" s="99" customFormat="1" ht="41.25" customHeight="1" x14ac:dyDescent="0.2">
      <c r="B216" s="96"/>
      <c r="C216" s="82" t="s">
        <v>267</v>
      </c>
      <c r="D216" s="81" t="s">
        <v>51</v>
      </c>
      <c r="E216" s="81" t="s">
        <v>67</v>
      </c>
      <c r="F216" s="81"/>
      <c r="G216" s="175">
        <v>508.4</v>
      </c>
      <c r="H216" s="176"/>
      <c r="I216" s="177"/>
      <c r="J216" s="103" t="e">
        <f>SUM(J217)</f>
        <v>#REF!</v>
      </c>
      <c r="K216" s="101">
        <v>0</v>
      </c>
      <c r="L216" s="73">
        <f>SUM(K216/G216*100)</f>
        <v>0</v>
      </c>
    </row>
    <row r="217" spans="2:12" s="99" customFormat="1" ht="53.25" hidden="1" customHeight="1" x14ac:dyDescent="0.2">
      <c r="B217" s="96"/>
      <c r="C217" s="82" t="s">
        <v>229</v>
      </c>
      <c r="D217" s="81" t="s">
        <v>51</v>
      </c>
      <c r="E217" s="81" t="s">
        <v>67</v>
      </c>
      <c r="F217" s="81" t="s">
        <v>163</v>
      </c>
      <c r="G217" s="81"/>
      <c r="H217" s="81"/>
      <c r="I217" s="86">
        <f>SUM(I219)</f>
        <v>615.9</v>
      </c>
      <c r="J217" s="103" t="e">
        <f>SUM(J219)</f>
        <v>#REF!</v>
      </c>
      <c r="K217" s="86">
        <f>SUM(K219)</f>
        <v>0</v>
      </c>
      <c r="L217" s="73">
        <f t="shared" si="8"/>
        <v>0</v>
      </c>
    </row>
    <row r="218" spans="2:12" s="99" customFormat="1" ht="31.5" hidden="1" customHeight="1" x14ac:dyDescent="0.2">
      <c r="B218" s="96"/>
      <c r="C218" s="105" t="s">
        <v>197</v>
      </c>
      <c r="D218" s="81" t="s">
        <v>51</v>
      </c>
      <c r="E218" s="81" t="s">
        <v>67</v>
      </c>
      <c r="F218" s="81" t="s">
        <v>163</v>
      </c>
      <c r="G218" s="81" t="s">
        <v>195</v>
      </c>
      <c r="H218" s="81"/>
      <c r="I218" s="86">
        <f>I219</f>
        <v>615.9</v>
      </c>
      <c r="J218" s="103" t="e">
        <f>J219</f>
        <v>#REF!</v>
      </c>
      <c r="K218" s="86">
        <f>K219</f>
        <v>0</v>
      </c>
      <c r="L218" s="73">
        <f t="shared" si="8"/>
        <v>0</v>
      </c>
    </row>
    <row r="219" spans="2:12" s="99" customFormat="1" ht="53.25" hidden="1" customHeight="1" x14ac:dyDescent="0.2">
      <c r="B219" s="96"/>
      <c r="C219" s="82" t="s">
        <v>234</v>
      </c>
      <c r="D219" s="81" t="s">
        <v>51</v>
      </c>
      <c r="E219" s="81" t="s">
        <v>67</v>
      </c>
      <c r="F219" s="81" t="s">
        <v>163</v>
      </c>
      <c r="G219" s="81" t="s">
        <v>196</v>
      </c>
      <c r="H219" s="81"/>
      <c r="I219" s="86">
        <v>615.9</v>
      </c>
      <c r="J219" s="103" t="e">
        <f>J225</f>
        <v>#REF!</v>
      </c>
      <c r="K219" s="101">
        <v>0</v>
      </c>
      <c r="L219" s="73">
        <f t="shared" si="8"/>
        <v>0</v>
      </c>
    </row>
    <row r="220" spans="2:12" s="99" customFormat="1" ht="27.75" customHeight="1" x14ac:dyDescent="0.2">
      <c r="B220" s="110"/>
      <c r="C220" s="142" t="s">
        <v>268</v>
      </c>
      <c r="D220" s="109" t="s">
        <v>51</v>
      </c>
      <c r="E220" s="109" t="s">
        <v>241</v>
      </c>
      <c r="F220" s="109"/>
      <c r="G220" s="175">
        <v>6</v>
      </c>
      <c r="H220" s="176"/>
      <c r="I220" s="177"/>
      <c r="J220" s="114" t="e">
        <f t="shared" ref="J220:K222" si="9">J221</f>
        <v>#REF!</v>
      </c>
      <c r="K220" s="115">
        <v>0</v>
      </c>
      <c r="L220" s="73">
        <f>SUM(K220/G220*100)</f>
        <v>0</v>
      </c>
    </row>
    <row r="221" spans="2:12" s="99" customFormat="1" ht="40.5" hidden="1" customHeight="1" x14ac:dyDescent="0.2">
      <c r="B221" s="110"/>
      <c r="C221" s="113" t="s">
        <v>242</v>
      </c>
      <c r="D221" s="109" t="s">
        <v>51</v>
      </c>
      <c r="E221" s="109" t="s">
        <v>241</v>
      </c>
      <c r="F221" s="107" t="s">
        <v>243</v>
      </c>
      <c r="G221" s="178">
        <f>I222</f>
        <v>5</v>
      </c>
      <c r="H221" s="179"/>
      <c r="I221" s="180"/>
      <c r="J221" s="111" t="e">
        <f t="shared" si="9"/>
        <v>#REF!</v>
      </c>
      <c r="K221" s="112">
        <f t="shared" si="9"/>
        <v>0</v>
      </c>
      <c r="L221" s="73">
        <f>SUM(K221/G221*100)</f>
        <v>0</v>
      </c>
    </row>
    <row r="222" spans="2:12" s="99" customFormat="1" ht="26.25" hidden="1" customHeight="1" x14ac:dyDescent="0.2">
      <c r="B222" s="110"/>
      <c r="C222" s="108" t="s">
        <v>230</v>
      </c>
      <c r="D222" s="109" t="s">
        <v>51</v>
      </c>
      <c r="E222" s="109" t="s">
        <v>241</v>
      </c>
      <c r="F222" s="109" t="s">
        <v>243</v>
      </c>
      <c r="G222" s="107" t="s">
        <v>35</v>
      </c>
      <c r="H222" s="109"/>
      <c r="I222" s="111">
        <f>I223</f>
        <v>5</v>
      </c>
      <c r="J222" s="111" t="e">
        <f t="shared" si="9"/>
        <v>#REF!</v>
      </c>
      <c r="K222" s="112">
        <f t="shared" si="9"/>
        <v>0</v>
      </c>
      <c r="L222" s="73">
        <f t="shared" si="8"/>
        <v>0</v>
      </c>
    </row>
    <row r="223" spans="2:12" s="99" customFormat="1" ht="6.75" hidden="1" customHeight="1" x14ac:dyDescent="0.2">
      <c r="B223" s="110"/>
      <c r="C223" s="108" t="s">
        <v>123</v>
      </c>
      <c r="D223" s="109" t="s">
        <v>51</v>
      </c>
      <c r="E223" s="109" t="s">
        <v>241</v>
      </c>
      <c r="F223" s="109" t="s">
        <v>243</v>
      </c>
      <c r="G223" s="107" t="s">
        <v>87</v>
      </c>
      <c r="H223" s="109"/>
      <c r="I223" s="114">
        <v>5</v>
      </c>
      <c r="J223" s="114" t="e">
        <f>J225</f>
        <v>#REF!</v>
      </c>
      <c r="K223" s="115">
        <v>0</v>
      </c>
      <c r="L223" s="73">
        <f t="shared" si="8"/>
        <v>0</v>
      </c>
    </row>
    <row r="224" spans="2:12" s="5" customFormat="1" ht="15.75" customHeight="1" x14ac:dyDescent="0.2">
      <c r="B224" s="47"/>
      <c r="C224" s="26" t="s">
        <v>98</v>
      </c>
      <c r="D224" s="24" t="s">
        <v>51</v>
      </c>
      <c r="E224" s="24" t="s">
        <v>25</v>
      </c>
      <c r="F224" s="24"/>
      <c r="G224" s="166">
        <f>G225</f>
        <v>173329.5</v>
      </c>
      <c r="H224" s="167"/>
      <c r="I224" s="168"/>
      <c r="J224" s="17"/>
      <c r="K224" s="33">
        <f>K225</f>
        <v>5114.7</v>
      </c>
      <c r="L224" s="71">
        <f>SUM(K224/G224*100)</f>
        <v>2.9508537208034409</v>
      </c>
    </row>
    <row r="225" spans="2:12" s="5" customFormat="1" ht="16.5" customHeight="1" x14ac:dyDescent="0.2">
      <c r="B225" s="47"/>
      <c r="C225" s="131" t="s">
        <v>26</v>
      </c>
      <c r="D225" s="23" t="s">
        <v>51</v>
      </c>
      <c r="E225" s="23" t="s">
        <v>27</v>
      </c>
      <c r="F225" s="23"/>
      <c r="G225" s="169">
        <v>173329.5</v>
      </c>
      <c r="H225" s="170"/>
      <c r="I225" s="171"/>
      <c r="J225" s="17" t="e">
        <f>SUM(J234+J242+J248+J251+#REF!+J257+J269+J276+J285+J289)+#REF!</f>
        <v>#REF!</v>
      </c>
      <c r="K225" s="34">
        <v>5114.7</v>
      </c>
      <c r="L225" s="73">
        <f>SUM(K225/G225*100)</f>
        <v>2.9508537208034409</v>
      </c>
    </row>
    <row r="226" spans="2:12" s="5" customFormat="1" ht="37.5" hidden="1" customHeight="1" x14ac:dyDescent="0.2">
      <c r="B226" s="47"/>
      <c r="C226" s="26" t="s">
        <v>138</v>
      </c>
      <c r="D226" s="24" t="s">
        <v>51</v>
      </c>
      <c r="E226" s="24" t="s">
        <v>27</v>
      </c>
      <c r="F226" s="24" t="s">
        <v>137</v>
      </c>
      <c r="G226" s="23"/>
      <c r="H226" s="23"/>
      <c r="I226" s="33">
        <f>I228</f>
        <v>0</v>
      </c>
      <c r="J226" s="16"/>
      <c r="K226" s="33">
        <f>K228</f>
        <v>0</v>
      </c>
      <c r="L226" s="71" t="e">
        <f t="shared" si="8"/>
        <v>#DIV/0!</v>
      </c>
    </row>
    <row r="227" spans="2:12" s="5" customFormat="1" ht="29.25" hidden="1" customHeight="1" x14ac:dyDescent="0.2">
      <c r="B227" s="47"/>
      <c r="C227" s="30" t="s">
        <v>230</v>
      </c>
      <c r="D227" s="23" t="s">
        <v>51</v>
      </c>
      <c r="E227" s="23" t="s">
        <v>27</v>
      </c>
      <c r="F227" s="23" t="s">
        <v>137</v>
      </c>
      <c r="G227" s="23" t="s">
        <v>35</v>
      </c>
      <c r="H227" s="23"/>
      <c r="I227" s="34">
        <f>I228</f>
        <v>0</v>
      </c>
      <c r="J227" s="16"/>
      <c r="K227" s="34">
        <f>K228</f>
        <v>0</v>
      </c>
      <c r="L227" s="71" t="e">
        <f t="shared" si="8"/>
        <v>#DIV/0!</v>
      </c>
    </row>
    <row r="228" spans="2:12" s="5" customFormat="1" ht="27.75" hidden="1" customHeight="1" x14ac:dyDescent="0.2">
      <c r="B228" s="47"/>
      <c r="C228" s="30" t="s">
        <v>123</v>
      </c>
      <c r="D228" s="23" t="s">
        <v>51</v>
      </c>
      <c r="E228" s="23" t="s">
        <v>27</v>
      </c>
      <c r="F228" s="23" t="s">
        <v>137</v>
      </c>
      <c r="G228" s="23" t="s">
        <v>87</v>
      </c>
      <c r="H228" s="23"/>
      <c r="I228" s="34">
        <f>I229</f>
        <v>0</v>
      </c>
      <c r="J228" s="16"/>
      <c r="K228" s="34">
        <f>K229</f>
        <v>0</v>
      </c>
      <c r="L228" s="73" t="e">
        <f t="shared" si="8"/>
        <v>#DIV/0!</v>
      </c>
    </row>
    <row r="229" spans="2:12" s="5" customFormat="1" ht="20.25" hidden="1" customHeight="1" x14ac:dyDescent="0.2">
      <c r="B229" s="47"/>
      <c r="C229" s="30" t="s">
        <v>127</v>
      </c>
      <c r="D229" s="23" t="s">
        <v>51</v>
      </c>
      <c r="E229" s="23" t="s">
        <v>27</v>
      </c>
      <c r="F229" s="23" t="s">
        <v>137</v>
      </c>
      <c r="G229" s="23" t="s">
        <v>76</v>
      </c>
      <c r="H229" s="23"/>
      <c r="I229" s="34">
        <f>I230+I232</f>
        <v>0</v>
      </c>
      <c r="J229" s="16"/>
      <c r="K229" s="34">
        <f>K230+K232</f>
        <v>0</v>
      </c>
      <c r="L229" s="73" t="e">
        <f t="shared" si="8"/>
        <v>#DIV/0!</v>
      </c>
    </row>
    <row r="230" spans="2:12" s="5" customFormat="1" ht="18.75" hidden="1" customHeight="1" x14ac:dyDescent="0.2">
      <c r="B230" s="47"/>
      <c r="C230" s="30" t="s">
        <v>44</v>
      </c>
      <c r="D230" s="23" t="s">
        <v>51</v>
      </c>
      <c r="E230" s="23" t="s">
        <v>27</v>
      </c>
      <c r="F230" s="23" t="s">
        <v>137</v>
      </c>
      <c r="G230" s="23" t="s">
        <v>271</v>
      </c>
      <c r="H230" s="24" t="s">
        <v>37</v>
      </c>
      <c r="I230" s="34">
        <f>I231</f>
        <v>0</v>
      </c>
      <c r="J230" s="16"/>
      <c r="K230" s="34">
        <f>K231</f>
        <v>0</v>
      </c>
      <c r="L230" s="73" t="e">
        <f t="shared" si="8"/>
        <v>#DIV/0!</v>
      </c>
    </row>
    <row r="231" spans="2:12" s="5" customFormat="1" ht="18.75" hidden="1" customHeight="1" x14ac:dyDescent="0.2">
      <c r="B231" s="47"/>
      <c r="C231" s="30" t="s">
        <v>45</v>
      </c>
      <c r="D231" s="23" t="s">
        <v>51</v>
      </c>
      <c r="E231" s="23" t="s">
        <v>27</v>
      </c>
      <c r="F231" s="23" t="s">
        <v>137</v>
      </c>
      <c r="G231" s="23" t="s">
        <v>76</v>
      </c>
      <c r="H231" s="23" t="s">
        <v>15</v>
      </c>
      <c r="I231" s="34"/>
      <c r="J231" s="16"/>
      <c r="K231" s="34"/>
      <c r="L231" s="73" t="e">
        <f t="shared" si="8"/>
        <v>#DIV/0!</v>
      </c>
    </row>
    <row r="232" spans="2:12" s="5" customFormat="1" ht="18.75" hidden="1" customHeight="1" x14ac:dyDescent="0.2">
      <c r="B232" s="47"/>
      <c r="C232" s="30" t="s">
        <v>40</v>
      </c>
      <c r="D232" s="23" t="s">
        <v>51</v>
      </c>
      <c r="E232" s="23" t="s">
        <v>27</v>
      </c>
      <c r="F232" s="23" t="s">
        <v>137</v>
      </c>
      <c r="G232" s="23" t="s">
        <v>76</v>
      </c>
      <c r="H232" s="24" t="s">
        <v>38</v>
      </c>
      <c r="I232" s="34">
        <f>I233</f>
        <v>0</v>
      </c>
      <c r="J232" s="16"/>
      <c r="K232" s="34">
        <f>K233</f>
        <v>0</v>
      </c>
      <c r="L232" s="73" t="e">
        <f t="shared" si="8"/>
        <v>#DIV/0!</v>
      </c>
    </row>
    <row r="233" spans="2:12" s="5" customFormat="1" ht="17.25" hidden="1" customHeight="1" x14ac:dyDescent="0.2">
      <c r="B233" s="47"/>
      <c r="C233" s="30" t="s">
        <v>18</v>
      </c>
      <c r="D233" s="23" t="s">
        <v>51</v>
      </c>
      <c r="E233" s="23" t="s">
        <v>27</v>
      </c>
      <c r="F233" s="23" t="s">
        <v>137</v>
      </c>
      <c r="G233" s="23" t="s">
        <v>76</v>
      </c>
      <c r="H233" s="23" t="s">
        <v>19</v>
      </c>
      <c r="I233" s="34"/>
      <c r="J233" s="16"/>
      <c r="K233" s="34"/>
      <c r="L233" s="73" t="e">
        <f t="shared" si="8"/>
        <v>#DIV/0!</v>
      </c>
    </row>
    <row r="234" spans="2:12" s="5" customFormat="1" ht="39.75" hidden="1" customHeight="1" x14ac:dyDescent="0.2">
      <c r="B234" s="47"/>
      <c r="C234" s="79" t="s">
        <v>213</v>
      </c>
      <c r="D234" s="25">
        <v>967</v>
      </c>
      <c r="E234" s="24" t="s">
        <v>27</v>
      </c>
      <c r="F234" s="24" t="s">
        <v>153</v>
      </c>
      <c r="G234" s="23"/>
      <c r="H234" s="23"/>
      <c r="I234" s="33">
        <f>SUM(I235)</f>
        <v>11877.3</v>
      </c>
      <c r="J234" s="16">
        <f>SUM(J236)</f>
        <v>8160</v>
      </c>
      <c r="K234" s="33">
        <f>SUM(K235)</f>
        <v>0</v>
      </c>
      <c r="L234" s="71">
        <f t="shared" si="8"/>
        <v>0</v>
      </c>
    </row>
    <row r="235" spans="2:12" s="5" customFormat="1" ht="25.5" hidden="1" x14ac:dyDescent="0.2">
      <c r="B235" s="47"/>
      <c r="C235" s="30" t="s">
        <v>230</v>
      </c>
      <c r="D235" s="23" t="s">
        <v>51</v>
      </c>
      <c r="E235" s="23" t="s">
        <v>27</v>
      </c>
      <c r="F235" s="23" t="s">
        <v>153</v>
      </c>
      <c r="G235" s="24" t="s">
        <v>35</v>
      </c>
      <c r="H235" s="23"/>
      <c r="I235" s="34">
        <f>I236</f>
        <v>11877.3</v>
      </c>
      <c r="J235" s="16"/>
      <c r="K235" s="34">
        <f>K236</f>
        <v>0</v>
      </c>
      <c r="L235" s="73">
        <f t="shared" si="8"/>
        <v>0</v>
      </c>
    </row>
    <row r="236" spans="2:12" s="5" customFormat="1" ht="27" hidden="1" customHeight="1" x14ac:dyDescent="0.2">
      <c r="B236" s="47"/>
      <c r="C236" s="30" t="s">
        <v>123</v>
      </c>
      <c r="D236" s="23" t="s">
        <v>51</v>
      </c>
      <c r="E236" s="23" t="s">
        <v>27</v>
      </c>
      <c r="F236" s="23" t="s">
        <v>153</v>
      </c>
      <c r="G236" s="24" t="s">
        <v>87</v>
      </c>
      <c r="H236" s="23"/>
      <c r="I236" s="34">
        <v>11877.3</v>
      </c>
      <c r="J236" s="17">
        <f>SUM(J238+J239)</f>
        <v>8160</v>
      </c>
      <c r="K236" s="34">
        <v>0</v>
      </c>
      <c r="L236" s="73">
        <f t="shared" si="8"/>
        <v>0</v>
      </c>
    </row>
    <row r="237" spans="2:12" s="5" customFormat="1" ht="27" hidden="1" customHeight="1" x14ac:dyDescent="0.2">
      <c r="B237" s="47"/>
      <c r="C237" s="30" t="s">
        <v>133</v>
      </c>
      <c r="D237" s="23" t="s">
        <v>51</v>
      </c>
      <c r="E237" s="23" t="s">
        <v>27</v>
      </c>
      <c r="F237" s="23" t="s">
        <v>153</v>
      </c>
      <c r="G237" s="23" t="s">
        <v>76</v>
      </c>
      <c r="H237" s="23"/>
      <c r="I237" s="34">
        <f>SUM(I238+I239)</f>
        <v>17204.599999999999</v>
      </c>
      <c r="J237" s="17"/>
      <c r="K237" s="34">
        <f>SUM(K238+K239)</f>
        <v>17204.599999999999</v>
      </c>
      <c r="L237" s="73">
        <f t="shared" si="8"/>
        <v>100</v>
      </c>
    </row>
    <row r="238" spans="2:12" s="5" customFormat="1" ht="15.75" hidden="1" customHeight="1" x14ac:dyDescent="0.2">
      <c r="B238" s="47"/>
      <c r="C238" s="30" t="s">
        <v>39</v>
      </c>
      <c r="D238" s="23" t="s">
        <v>51</v>
      </c>
      <c r="E238" s="23" t="s">
        <v>27</v>
      </c>
      <c r="F238" s="23" t="s">
        <v>153</v>
      </c>
      <c r="G238" s="23" t="s">
        <v>76</v>
      </c>
      <c r="H238" s="23" t="s">
        <v>15</v>
      </c>
      <c r="I238" s="34">
        <v>17201</v>
      </c>
      <c r="J238" s="17">
        <v>8160</v>
      </c>
      <c r="K238" s="34">
        <v>17201</v>
      </c>
      <c r="L238" s="69"/>
    </row>
    <row r="239" spans="2:12" s="5" customFormat="1" ht="15" hidden="1" customHeight="1" x14ac:dyDescent="0.2">
      <c r="B239" s="47"/>
      <c r="C239" s="30" t="s">
        <v>40</v>
      </c>
      <c r="D239" s="23" t="s">
        <v>51</v>
      </c>
      <c r="E239" s="23" t="s">
        <v>27</v>
      </c>
      <c r="F239" s="23" t="s">
        <v>153</v>
      </c>
      <c r="G239" s="23" t="s">
        <v>76</v>
      </c>
      <c r="H239" s="23" t="s">
        <v>38</v>
      </c>
      <c r="I239" s="34">
        <f>SUM(I240:I241)</f>
        <v>3.6</v>
      </c>
      <c r="J239" s="17">
        <f>SUM(J240:J241)</f>
        <v>0</v>
      </c>
      <c r="K239" s="34">
        <f>SUM(K240:K241)</f>
        <v>3.6</v>
      </c>
      <c r="L239" s="69"/>
    </row>
    <row r="240" spans="2:12" s="5" customFormat="1" ht="18.75" hidden="1" customHeight="1" x14ac:dyDescent="0.2">
      <c r="B240" s="47"/>
      <c r="C240" s="30" t="s">
        <v>18</v>
      </c>
      <c r="D240" s="23" t="s">
        <v>51</v>
      </c>
      <c r="E240" s="23" t="s">
        <v>27</v>
      </c>
      <c r="F240" s="23" t="s">
        <v>153</v>
      </c>
      <c r="G240" s="23" t="s">
        <v>76</v>
      </c>
      <c r="H240" s="23" t="s">
        <v>19</v>
      </c>
      <c r="I240" s="34"/>
      <c r="J240" s="17"/>
      <c r="K240" s="34"/>
      <c r="L240" s="69"/>
    </row>
    <row r="241" spans="2:12" s="5" customFormat="1" ht="18" hidden="1" customHeight="1" x14ac:dyDescent="0.2">
      <c r="B241" s="47"/>
      <c r="C241" s="30" t="s">
        <v>20</v>
      </c>
      <c r="D241" s="50">
        <v>967</v>
      </c>
      <c r="E241" s="23" t="s">
        <v>27</v>
      </c>
      <c r="F241" s="23" t="s">
        <v>153</v>
      </c>
      <c r="G241" s="23" t="s">
        <v>76</v>
      </c>
      <c r="H241" s="23" t="s">
        <v>21</v>
      </c>
      <c r="I241" s="34">
        <v>3.6</v>
      </c>
      <c r="J241" s="17"/>
      <c r="K241" s="34">
        <v>3.6</v>
      </c>
      <c r="L241" s="69"/>
    </row>
    <row r="242" spans="2:12" s="5" customFormat="1" ht="29.25" hidden="1" customHeight="1" x14ac:dyDescent="0.2">
      <c r="B242" s="47"/>
      <c r="C242" s="79" t="s">
        <v>214</v>
      </c>
      <c r="D242" s="25">
        <v>967</v>
      </c>
      <c r="E242" s="24" t="s">
        <v>27</v>
      </c>
      <c r="F242" s="24" t="s">
        <v>154</v>
      </c>
      <c r="G242" s="24"/>
      <c r="H242" s="23"/>
      <c r="I242" s="33">
        <f>SUM(I244)</f>
        <v>0</v>
      </c>
      <c r="J242" s="16" t="e">
        <f>SUM(J244)</f>
        <v>#REF!</v>
      </c>
      <c r="K242" s="33">
        <f>SUM(K244)</f>
        <v>0</v>
      </c>
      <c r="L242" s="71" t="e">
        <f t="shared" ref="L242:L250" si="10">SUM(K242/I242*100)</f>
        <v>#DIV/0!</v>
      </c>
    </row>
    <row r="243" spans="2:12" s="5" customFormat="1" ht="27.75" hidden="1" customHeight="1" x14ac:dyDescent="0.2">
      <c r="B243" s="47"/>
      <c r="C243" s="30" t="s">
        <v>230</v>
      </c>
      <c r="D243" s="23" t="s">
        <v>51</v>
      </c>
      <c r="E243" s="23" t="s">
        <v>27</v>
      </c>
      <c r="F243" s="23" t="s">
        <v>154</v>
      </c>
      <c r="G243" s="24" t="s">
        <v>35</v>
      </c>
      <c r="H243" s="23"/>
      <c r="I243" s="34">
        <f>I244</f>
        <v>0</v>
      </c>
      <c r="J243" s="16"/>
      <c r="K243" s="34">
        <f>K244</f>
        <v>0</v>
      </c>
      <c r="L243" s="73" t="e">
        <f t="shared" si="10"/>
        <v>#DIV/0!</v>
      </c>
    </row>
    <row r="244" spans="2:12" s="5" customFormat="1" ht="25.5" hidden="1" customHeight="1" x14ac:dyDescent="0.2">
      <c r="B244" s="47"/>
      <c r="C244" s="30" t="s">
        <v>123</v>
      </c>
      <c r="D244" s="23" t="s">
        <v>51</v>
      </c>
      <c r="E244" s="23" t="s">
        <v>27</v>
      </c>
      <c r="F244" s="23" t="s">
        <v>154</v>
      </c>
      <c r="G244" s="24" t="s">
        <v>87</v>
      </c>
      <c r="H244" s="23"/>
      <c r="I244" s="34">
        <v>0</v>
      </c>
      <c r="J244" s="17" t="e">
        <f>SUM(#REF!+#REF!)</f>
        <v>#REF!</v>
      </c>
      <c r="K244" s="34">
        <v>0</v>
      </c>
      <c r="L244" s="73" t="e">
        <f t="shared" si="10"/>
        <v>#DIV/0!</v>
      </c>
    </row>
    <row r="245" spans="2:12" s="99" customFormat="1" ht="30" hidden="1" customHeight="1" x14ac:dyDescent="0.2">
      <c r="B245" s="96"/>
      <c r="C245" s="79" t="s">
        <v>214</v>
      </c>
      <c r="D245" s="97">
        <v>967</v>
      </c>
      <c r="E245" s="80" t="s">
        <v>27</v>
      </c>
      <c r="F245" s="80" t="s">
        <v>154</v>
      </c>
      <c r="G245" s="80"/>
      <c r="H245" s="81"/>
      <c r="I245" s="85">
        <f>SUM(I247)</f>
        <v>1125</v>
      </c>
      <c r="J245" s="100" t="e">
        <f>SUM(J247)</f>
        <v>#REF!</v>
      </c>
      <c r="K245" s="85">
        <f>SUM(K247)</f>
        <v>0</v>
      </c>
      <c r="L245" s="73">
        <f t="shared" si="10"/>
        <v>0</v>
      </c>
    </row>
    <row r="246" spans="2:12" s="99" customFormat="1" ht="27.75" hidden="1" customHeight="1" x14ac:dyDescent="0.2">
      <c r="B246" s="96"/>
      <c r="C246" s="82" t="s">
        <v>230</v>
      </c>
      <c r="D246" s="81" t="s">
        <v>51</v>
      </c>
      <c r="E246" s="81" t="s">
        <v>27</v>
      </c>
      <c r="F246" s="81" t="s">
        <v>154</v>
      </c>
      <c r="G246" s="80" t="s">
        <v>35</v>
      </c>
      <c r="H246" s="81"/>
      <c r="I246" s="86">
        <f>I247</f>
        <v>1125</v>
      </c>
      <c r="J246" s="103" t="e">
        <f>J247</f>
        <v>#REF!</v>
      </c>
      <c r="K246" s="86">
        <f>K247</f>
        <v>0</v>
      </c>
      <c r="L246" s="73">
        <f t="shared" si="10"/>
        <v>0</v>
      </c>
    </row>
    <row r="247" spans="2:12" s="99" customFormat="1" ht="25.5" hidden="1" customHeight="1" x14ac:dyDescent="0.2">
      <c r="B247" s="96"/>
      <c r="C247" s="82" t="s">
        <v>123</v>
      </c>
      <c r="D247" s="81" t="s">
        <v>51</v>
      </c>
      <c r="E247" s="81" t="s">
        <v>27</v>
      </c>
      <c r="F247" s="81" t="s">
        <v>154</v>
      </c>
      <c r="G247" s="80" t="s">
        <v>87</v>
      </c>
      <c r="H247" s="81"/>
      <c r="I247" s="86">
        <v>1125</v>
      </c>
      <c r="J247" s="103" t="e">
        <f>J249+J250</f>
        <v>#REF!</v>
      </c>
      <c r="K247" s="101">
        <v>0</v>
      </c>
      <c r="L247" s="73">
        <f t="shared" si="10"/>
        <v>0</v>
      </c>
    </row>
    <row r="248" spans="2:12" s="5" customFormat="1" ht="81" hidden="1" customHeight="1" x14ac:dyDescent="0.2">
      <c r="B248" s="47"/>
      <c r="C248" s="79" t="s">
        <v>223</v>
      </c>
      <c r="D248" s="25">
        <v>967</v>
      </c>
      <c r="E248" s="24" t="s">
        <v>27</v>
      </c>
      <c r="F248" s="24" t="s">
        <v>155</v>
      </c>
      <c r="G248" s="23"/>
      <c r="H248" s="23"/>
      <c r="I248" s="33">
        <f>SUM(I250)</f>
        <v>2985</v>
      </c>
      <c r="J248" s="16" t="e">
        <f>SUM(J250)</f>
        <v>#REF!</v>
      </c>
      <c r="K248" s="33">
        <f>SUM(K250)</f>
        <v>6.4</v>
      </c>
      <c r="L248" s="71">
        <f t="shared" si="10"/>
        <v>0.21440536013400338</v>
      </c>
    </row>
    <row r="249" spans="2:12" s="5" customFormat="1" ht="25.5" hidden="1" x14ac:dyDescent="0.2">
      <c r="B249" s="47"/>
      <c r="C249" s="30" t="s">
        <v>230</v>
      </c>
      <c r="D249" s="23" t="s">
        <v>51</v>
      </c>
      <c r="E249" s="23" t="s">
        <v>27</v>
      </c>
      <c r="F249" s="23" t="s">
        <v>155</v>
      </c>
      <c r="G249" s="24" t="s">
        <v>35</v>
      </c>
      <c r="H249" s="23"/>
      <c r="I249" s="34">
        <f>I250</f>
        <v>2985</v>
      </c>
      <c r="J249" s="16"/>
      <c r="K249" s="34">
        <f>K250</f>
        <v>6.4</v>
      </c>
      <c r="L249" s="73">
        <f t="shared" si="10"/>
        <v>0.21440536013400338</v>
      </c>
    </row>
    <row r="250" spans="2:12" s="5" customFormat="1" ht="25.5" hidden="1" customHeight="1" x14ac:dyDescent="0.2">
      <c r="B250" s="47"/>
      <c r="C250" s="30" t="s">
        <v>123</v>
      </c>
      <c r="D250" s="23" t="s">
        <v>51</v>
      </c>
      <c r="E250" s="23" t="s">
        <v>27</v>
      </c>
      <c r="F250" s="23" t="s">
        <v>155</v>
      </c>
      <c r="G250" s="24" t="s">
        <v>87</v>
      </c>
      <c r="H250" s="23"/>
      <c r="I250" s="34">
        <v>2985</v>
      </c>
      <c r="J250" s="17" t="e">
        <f>SUM(#REF!+#REF!)</f>
        <v>#REF!</v>
      </c>
      <c r="K250" s="34">
        <v>6.4</v>
      </c>
      <c r="L250" s="73">
        <f t="shared" si="10"/>
        <v>0.21440536013400338</v>
      </c>
    </row>
    <row r="251" spans="2:12" s="5" customFormat="1" ht="51.75" hidden="1" customHeight="1" x14ac:dyDescent="0.2">
      <c r="B251" s="47"/>
      <c r="C251" s="79" t="s">
        <v>215</v>
      </c>
      <c r="D251" s="25">
        <v>967</v>
      </c>
      <c r="E251" s="24" t="s">
        <v>27</v>
      </c>
      <c r="F251" s="24" t="s">
        <v>156</v>
      </c>
      <c r="G251" s="23"/>
      <c r="H251" s="23"/>
      <c r="I251" s="33">
        <f>SUM(I253)</f>
        <v>14961.3</v>
      </c>
      <c r="J251" s="16" t="e">
        <f>SUM(J253)</f>
        <v>#REF!</v>
      </c>
      <c r="K251" s="33">
        <f>SUM(K253)</f>
        <v>61.4</v>
      </c>
      <c r="L251" s="71">
        <f t="shared" ref="L251:L259" si="11">SUM(K251/I251*100)</f>
        <v>0.41039214506760779</v>
      </c>
    </row>
    <row r="252" spans="2:12" s="5" customFormat="1" ht="27.75" hidden="1" customHeight="1" x14ac:dyDescent="0.2">
      <c r="B252" s="47"/>
      <c r="C252" s="30" t="s">
        <v>230</v>
      </c>
      <c r="D252" s="23" t="s">
        <v>51</v>
      </c>
      <c r="E252" s="23" t="s">
        <v>27</v>
      </c>
      <c r="F252" s="23" t="s">
        <v>156</v>
      </c>
      <c r="G252" s="24" t="s">
        <v>35</v>
      </c>
      <c r="H252" s="23"/>
      <c r="I252" s="34">
        <f>I253</f>
        <v>14961.3</v>
      </c>
      <c r="J252" s="17" t="e">
        <f>SUM(#REF!+#REF!)</f>
        <v>#REF!</v>
      </c>
      <c r="K252" s="34">
        <f>K253</f>
        <v>61.4</v>
      </c>
      <c r="L252" s="73">
        <f t="shared" si="11"/>
        <v>0.41039214506760779</v>
      </c>
    </row>
    <row r="253" spans="2:12" s="5" customFormat="1" ht="25.5" hidden="1" customHeight="1" x14ac:dyDescent="0.2">
      <c r="B253" s="47"/>
      <c r="C253" s="30" t="s">
        <v>123</v>
      </c>
      <c r="D253" s="23" t="s">
        <v>51</v>
      </c>
      <c r="E253" s="23" t="s">
        <v>27</v>
      </c>
      <c r="F253" s="23" t="s">
        <v>156</v>
      </c>
      <c r="G253" s="24" t="s">
        <v>87</v>
      </c>
      <c r="H253" s="23"/>
      <c r="I253" s="34">
        <v>14961.3</v>
      </c>
      <c r="J253" s="17" t="e">
        <f>SUM(#REF!+#REF!)</f>
        <v>#REF!</v>
      </c>
      <c r="K253" s="34">
        <v>61.4</v>
      </c>
      <c r="L253" s="73">
        <f t="shared" si="11"/>
        <v>0.41039214506760779</v>
      </c>
    </row>
    <row r="254" spans="2:12" s="99" customFormat="1" ht="66.75" hidden="1" customHeight="1" x14ac:dyDescent="0.2">
      <c r="B254" s="96"/>
      <c r="C254" s="79" t="s">
        <v>224</v>
      </c>
      <c r="D254" s="97">
        <v>967</v>
      </c>
      <c r="E254" s="80" t="s">
        <v>27</v>
      </c>
      <c r="F254" s="80" t="s">
        <v>225</v>
      </c>
      <c r="G254" s="81"/>
      <c r="H254" s="81"/>
      <c r="I254" s="85">
        <f>I255</f>
        <v>1150</v>
      </c>
      <c r="J254" s="98">
        <f>SUM(J263)</f>
        <v>0</v>
      </c>
      <c r="K254" s="85">
        <f>K255</f>
        <v>0</v>
      </c>
      <c r="L254" s="73">
        <f t="shared" si="11"/>
        <v>0</v>
      </c>
    </row>
    <row r="255" spans="2:12" s="99" customFormat="1" ht="30" hidden="1" customHeight="1" x14ac:dyDescent="0.2">
      <c r="B255" s="96"/>
      <c r="C255" s="82" t="s">
        <v>230</v>
      </c>
      <c r="D255" s="81" t="s">
        <v>51</v>
      </c>
      <c r="E255" s="81" t="s">
        <v>27</v>
      </c>
      <c r="F255" s="81" t="s">
        <v>225</v>
      </c>
      <c r="G255" s="80" t="s">
        <v>35</v>
      </c>
      <c r="H255" s="81"/>
      <c r="I255" s="85">
        <f>I256</f>
        <v>1150</v>
      </c>
      <c r="J255" s="98"/>
      <c r="K255" s="85">
        <f>K256</f>
        <v>0</v>
      </c>
      <c r="L255" s="73">
        <f t="shared" si="11"/>
        <v>0</v>
      </c>
    </row>
    <row r="256" spans="2:12" s="99" customFormat="1" ht="29.25" hidden="1" customHeight="1" x14ac:dyDescent="0.2">
      <c r="B256" s="96"/>
      <c r="C256" s="82" t="s">
        <v>123</v>
      </c>
      <c r="D256" s="81" t="s">
        <v>51</v>
      </c>
      <c r="E256" s="81" t="s">
        <v>27</v>
      </c>
      <c r="F256" s="81" t="s">
        <v>225</v>
      </c>
      <c r="G256" s="80" t="s">
        <v>87</v>
      </c>
      <c r="H256" s="81"/>
      <c r="I256" s="86">
        <v>1150</v>
      </c>
      <c r="J256" s="98"/>
      <c r="K256" s="86">
        <v>0</v>
      </c>
      <c r="L256" s="73">
        <f t="shared" si="11"/>
        <v>0</v>
      </c>
    </row>
    <row r="257" spans="2:12" s="5" customFormat="1" ht="55.5" hidden="1" customHeight="1" x14ac:dyDescent="0.2">
      <c r="B257" s="47"/>
      <c r="C257" s="79" t="s">
        <v>216</v>
      </c>
      <c r="D257" s="24" t="s">
        <v>51</v>
      </c>
      <c r="E257" s="24" t="s">
        <v>27</v>
      </c>
      <c r="F257" s="24" t="s">
        <v>157</v>
      </c>
      <c r="G257" s="23"/>
      <c r="H257" s="23"/>
      <c r="I257" s="33">
        <f>SUM(I259)</f>
        <v>0</v>
      </c>
      <c r="J257" s="16">
        <f>SUM(J259)</f>
        <v>0</v>
      </c>
      <c r="K257" s="33">
        <f>SUM(K259)</f>
        <v>0</v>
      </c>
      <c r="L257" s="71" t="e">
        <f t="shared" si="11"/>
        <v>#DIV/0!</v>
      </c>
    </row>
    <row r="258" spans="2:12" s="5" customFormat="1" ht="25.5" hidden="1" x14ac:dyDescent="0.2">
      <c r="B258" s="47"/>
      <c r="C258" s="30" t="s">
        <v>230</v>
      </c>
      <c r="D258" s="23" t="s">
        <v>51</v>
      </c>
      <c r="E258" s="23" t="s">
        <v>27</v>
      </c>
      <c r="F258" s="23" t="s">
        <v>157</v>
      </c>
      <c r="G258" s="24" t="s">
        <v>35</v>
      </c>
      <c r="H258" s="23"/>
      <c r="I258" s="34">
        <f>I259</f>
        <v>0</v>
      </c>
      <c r="J258" s="17"/>
      <c r="K258" s="34">
        <f>K259</f>
        <v>0</v>
      </c>
      <c r="L258" s="73" t="e">
        <f t="shared" si="11"/>
        <v>#DIV/0!</v>
      </c>
    </row>
    <row r="259" spans="2:12" s="5" customFormat="1" ht="26.25" hidden="1" customHeight="1" x14ac:dyDescent="0.2">
      <c r="B259" s="47"/>
      <c r="C259" s="30" t="s">
        <v>123</v>
      </c>
      <c r="D259" s="23" t="s">
        <v>51</v>
      </c>
      <c r="E259" s="23" t="s">
        <v>27</v>
      </c>
      <c r="F259" s="23" t="s">
        <v>157</v>
      </c>
      <c r="G259" s="24" t="s">
        <v>87</v>
      </c>
      <c r="H259" s="23"/>
      <c r="I259" s="34">
        <v>0</v>
      </c>
      <c r="J259" s="17"/>
      <c r="K259" s="34">
        <v>0</v>
      </c>
      <c r="L259" s="73" t="e">
        <f t="shared" si="11"/>
        <v>#DIV/0!</v>
      </c>
    </row>
    <row r="260" spans="2:12" s="5" customFormat="1" ht="68.25" hidden="1" customHeight="1" x14ac:dyDescent="0.2">
      <c r="B260" s="47"/>
      <c r="C260" s="79" t="s">
        <v>217</v>
      </c>
      <c r="D260" s="24" t="s">
        <v>51</v>
      </c>
      <c r="E260" s="24" t="s">
        <v>27</v>
      </c>
      <c r="F260" s="24" t="s">
        <v>158</v>
      </c>
      <c r="G260" s="23"/>
      <c r="H260" s="23"/>
      <c r="I260" s="33">
        <f>SUM(I262)</f>
        <v>7100</v>
      </c>
      <c r="J260" s="17"/>
      <c r="K260" s="33">
        <f>SUM(K262)</f>
        <v>473.9</v>
      </c>
      <c r="L260" s="71">
        <f t="shared" ref="L260:L273" si="12">SUM(K260/I260*100)</f>
        <v>6.6746478873239434</v>
      </c>
    </row>
    <row r="261" spans="2:12" s="5" customFormat="1" ht="25.5" hidden="1" x14ac:dyDescent="0.2">
      <c r="B261" s="47"/>
      <c r="C261" s="30" t="s">
        <v>230</v>
      </c>
      <c r="D261" s="23" t="s">
        <v>51</v>
      </c>
      <c r="E261" s="23" t="s">
        <v>27</v>
      </c>
      <c r="F261" s="23" t="s">
        <v>158</v>
      </c>
      <c r="G261" s="24" t="s">
        <v>35</v>
      </c>
      <c r="H261" s="23"/>
      <c r="I261" s="34">
        <f>I262</f>
        <v>7100</v>
      </c>
      <c r="J261" s="17"/>
      <c r="K261" s="34">
        <f>K262</f>
        <v>473.9</v>
      </c>
      <c r="L261" s="73">
        <f t="shared" si="12"/>
        <v>6.6746478873239434</v>
      </c>
    </row>
    <row r="262" spans="2:12" s="5" customFormat="1" ht="30" hidden="1" customHeight="1" x14ac:dyDescent="0.2">
      <c r="B262" s="47"/>
      <c r="C262" s="30" t="s">
        <v>123</v>
      </c>
      <c r="D262" s="23" t="s">
        <v>51</v>
      </c>
      <c r="E262" s="23" t="s">
        <v>27</v>
      </c>
      <c r="F262" s="23" t="s">
        <v>158</v>
      </c>
      <c r="G262" s="24" t="s">
        <v>87</v>
      </c>
      <c r="H262" s="23"/>
      <c r="I262" s="34">
        <v>7100</v>
      </c>
      <c r="J262" s="17"/>
      <c r="K262" s="34">
        <v>473.9</v>
      </c>
      <c r="L262" s="73">
        <f t="shared" si="12"/>
        <v>6.6746478873239434</v>
      </c>
    </row>
    <row r="263" spans="2:12" s="5" customFormat="1" ht="30" hidden="1" customHeight="1" x14ac:dyDescent="0.2">
      <c r="B263" s="47"/>
      <c r="C263" s="30" t="s">
        <v>133</v>
      </c>
      <c r="D263" s="23" t="s">
        <v>51</v>
      </c>
      <c r="E263" s="23" t="s">
        <v>27</v>
      </c>
      <c r="F263" s="23" t="s">
        <v>158</v>
      </c>
      <c r="G263" s="23" t="s">
        <v>76</v>
      </c>
      <c r="H263" s="23"/>
      <c r="I263" s="34">
        <f>I264+I265+I266</f>
        <v>2989.8</v>
      </c>
      <c r="J263" s="17"/>
      <c r="K263" s="34">
        <f>K264+K265+K266</f>
        <v>2989.8</v>
      </c>
      <c r="L263" s="71">
        <f t="shared" si="12"/>
        <v>100</v>
      </c>
    </row>
    <row r="264" spans="2:12" s="5" customFormat="1" ht="15.75" hidden="1" customHeight="1" x14ac:dyDescent="0.2">
      <c r="B264" s="47"/>
      <c r="C264" s="30" t="s">
        <v>39</v>
      </c>
      <c r="D264" s="23" t="s">
        <v>51</v>
      </c>
      <c r="E264" s="23" t="s">
        <v>27</v>
      </c>
      <c r="F264" s="23" t="s">
        <v>158</v>
      </c>
      <c r="G264" s="23" t="s">
        <v>76</v>
      </c>
      <c r="H264" s="23" t="s">
        <v>15</v>
      </c>
      <c r="I264" s="34">
        <v>2951</v>
      </c>
      <c r="J264" s="17"/>
      <c r="K264" s="34">
        <v>2951</v>
      </c>
      <c r="L264" s="73">
        <f t="shared" si="12"/>
        <v>100</v>
      </c>
    </row>
    <row r="265" spans="2:12" s="5" customFormat="1" ht="15.75" hidden="1" customHeight="1" x14ac:dyDescent="0.2">
      <c r="B265" s="47"/>
      <c r="C265" s="30" t="s">
        <v>16</v>
      </c>
      <c r="D265" s="23" t="s">
        <v>51</v>
      </c>
      <c r="E265" s="23" t="s">
        <v>27</v>
      </c>
      <c r="F265" s="23" t="s">
        <v>158</v>
      </c>
      <c r="G265" s="23" t="s">
        <v>76</v>
      </c>
      <c r="H265" s="23" t="s">
        <v>17</v>
      </c>
      <c r="I265" s="34">
        <v>23.8</v>
      </c>
      <c r="J265" s="17"/>
      <c r="K265" s="34">
        <v>23.8</v>
      </c>
      <c r="L265" s="73">
        <f t="shared" si="12"/>
        <v>100</v>
      </c>
    </row>
    <row r="266" spans="2:12" s="5" customFormat="1" ht="15.75" hidden="1" customHeight="1" x14ac:dyDescent="0.2">
      <c r="B266" s="47"/>
      <c r="C266" s="30" t="s">
        <v>40</v>
      </c>
      <c r="D266" s="23" t="s">
        <v>51</v>
      </c>
      <c r="E266" s="23" t="s">
        <v>27</v>
      </c>
      <c r="F266" s="23" t="s">
        <v>158</v>
      </c>
      <c r="G266" s="23" t="s">
        <v>76</v>
      </c>
      <c r="H266" s="24" t="s">
        <v>38</v>
      </c>
      <c r="I266" s="34">
        <f>I268</f>
        <v>15</v>
      </c>
      <c r="J266" s="17"/>
      <c r="K266" s="34">
        <f>K268</f>
        <v>15</v>
      </c>
      <c r="L266" s="73">
        <f t="shared" si="12"/>
        <v>100</v>
      </c>
    </row>
    <row r="267" spans="2:12" s="5" customFormat="1" ht="18.75" hidden="1" customHeight="1" x14ac:dyDescent="0.2">
      <c r="B267" s="47"/>
      <c r="C267" s="30" t="s">
        <v>18</v>
      </c>
      <c r="D267" s="23" t="s">
        <v>51</v>
      </c>
      <c r="E267" s="23" t="s">
        <v>27</v>
      </c>
      <c r="F267" s="23" t="s">
        <v>129</v>
      </c>
      <c r="G267" s="23" t="s">
        <v>76</v>
      </c>
      <c r="H267" s="23" t="s">
        <v>19</v>
      </c>
      <c r="I267" s="34"/>
      <c r="J267" s="17"/>
      <c r="K267" s="34"/>
      <c r="L267" s="73" t="e">
        <f t="shared" si="12"/>
        <v>#DIV/0!</v>
      </c>
    </row>
    <row r="268" spans="2:12" s="5" customFormat="1" ht="15" hidden="1" customHeight="1" x14ac:dyDescent="0.2">
      <c r="B268" s="47"/>
      <c r="C268" s="30" t="s">
        <v>20</v>
      </c>
      <c r="D268" s="23" t="s">
        <v>51</v>
      </c>
      <c r="E268" s="23" t="s">
        <v>27</v>
      </c>
      <c r="F268" s="23" t="s">
        <v>158</v>
      </c>
      <c r="G268" s="23" t="s">
        <v>76</v>
      </c>
      <c r="H268" s="23" t="s">
        <v>21</v>
      </c>
      <c r="I268" s="34">
        <v>15</v>
      </c>
      <c r="J268" s="17"/>
      <c r="K268" s="34">
        <v>15</v>
      </c>
      <c r="L268" s="73">
        <f t="shared" si="12"/>
        <v>100</v>
      </c>
    </row>
    <row r="269" spans="2:12" s="5" customFormat="1" ht="18" hidden="1" customHeight="1" x14ac:dyDescent="0.2">
      <c r="B269" s="47"/>
      <c r="C269" s="51" t="s">
        <v>62</v>
      </c>
      <c r="D269" s="25">
        <v>967</v>
      </c>
      <c r="E269" s="24" t="s">
        <v>27</v>
      </c>
      <c r="F269" s="24" t="s">
        <v>84</v>
      </c>
      <c r="G269" s="23"/>
      <c r="H269" s="23"/>
      <c r="I269" s="33">
        <f>SUM(I270)</f>
        <v>0</v>
      </c>
      <c r="J269" s="16">
        <f>SUM(J270)</f>
        <v>200</v>
      </c>
      <c r="K269" s="33">
        <f>SUM(K270)</f>
        <v>0</v>
      </c>
      <c r="L269" s="73" t="e">
        <f t="shared" si="12"/>
        <v>#DIV/0!</v>
      </c>
    </row>
    <row r="270" spans="2:12" s="5" customFormat="1" ht="18" hidden="1" customHeight="1" x14ac:dyDescent="0.2">
      <c r="B270" s="47"/>
      <c r="C270" s="30" t="s">
        <v>77</v>
      </c>
      <c r="D270" s="50">
        <v>967</v>
      </c>
      <c r="E270" s="23" t="s">
        <v>27</v>
      </c>
      <c r="F270" s="23" t="s">
        <v>84</v>
      </c>
      <c r="G270" s="23" t="s">
        <v>76</v>
      </c>
      <c r="H270" s="23"/>
      <c r="I270" s="34">
        <f>SUM(I271:I272)</f>
        <v>0</v>
      </c>
      <c r="J270" s="17">
        <f>SUM(J271:J272)</f>
        <v>200</v>
      </c>
      <c r="K270" s="34">
        <f>SUM(K271:K272)</f>
        <v>0</v>
      </c>
      <c r="L270" s="73" t="e">
        <f t="shared" si="12"/>
        <v>#DIV/0!</v>
      </c>
    </row>
    <row r="271" spans="2:12" s="5" customFormat="1" ht="19.5" hidden="1" customHeight="1" x14ac:dyDescent="0.2">
      <c r="B271" s="47"/>
      <c r="C271" s="30" t="s">
        <v>39</v>
      </c>
      <c r="D271" s="50">
        <v>967</v>
      </c>
      <c r="E271" s="23" t="s">
        <v>27</v>
      </c>
      <c r="F271" s="23" t="s">
        <v>84</v>
      </c>
      <c r="G271" s="23" t="s">
        <v>76</v>
      </c>
      <c r="H271" s="23" t="s">
        <v>15</v>
      </c>
      <c r="I271" s="34"/>
      <c r="J271" s="17">
        <v>180</v>
      </c>
      <c r="K271" s="34"/>
      <c r="L271" s="73" t="e">
        <f t="shared" si="12"/>
        <v>#DIV/0!</v>
      </c>
    </row>
    <row r="272" spans="2:12" s="5" customFormat="1" ht="16.5" hidden="1" customHeight="1" x14ac:dyDescent="0.2">
      <c r="B272" s="47"/>
      <c r="C272" s="30" t="s">
        <v>20</v>
      </c>
      <c r="D272" s="50">
        <v>967</v>
      </c>
      <c r="E272" s="23" t="s">
        <v>27</v>
      </c>
      <c r="F272" s="23" t="s">
        <v>84</v>
      </c>
      <c r="G272" s="23" t="s">
        <v>76</v>
      </c>
      <c r="H272" s="23" t="s">
        <v>21</v>
      </c>
      <c r="I272" s="34"/>
      <c r="J272" s="17">
        <v>20</v>
      </c>
      <c r="K272" s="34"/>
      <c r="L272" s="73" t="e">
        <f t="shared" si="12"/>
        <v>#DIV/0!</v>
      </c>
    </row>
    <row r="273" spans="2:12" s="5" customFormat="1" ht="16.5" hidden="1" customHeight="1" x14ac:dyDescent="0.2">
      <c r="B273" s="47"/>
      <c r="C273" s="51" t="s">
        <v>110</v>
      </c>
      <c r="D273" s="25">
        <v>967</v>
      </c>
      <c r="E273" s="24" t="s">
        <v>27</v>
      </c>
      <c r="F273" s="24" t="s">
        <v>111</v>
      </c>
      <c r="G273" s="24"/>
      <c r="H273" s="24"/>
      <c r="I273" s="33">
        <f>I274</f>
        <v>0</v>
      </c>
      <c r="J273" s="17"/>
      <c r="K273" s="33">
        <f>K274</f>
        <v>0</v>
      </c>
      <c r="L273" s="73" t="e">
        <f t="shared" si="12"/>
        <v>#DIV/0!</v>
      </c>
    </row>
    <row r="274" spans="2:12" s="5" customFormat="1" ht="15.75" hidden="1" customHeight="1" x14ac:dyDescent="0.2">
      <c r="B274" s="47"/>
      <c r="C274" s="30" t="s">
        <v>230</v>
      </c>
      <c r="D274" s="23" t="s">
        <v>51</v>
      </c>
      <c r="E274" s="23" t="s">
        <v>27</v>
      </c>
      <c r="F274" s="23" t="s">
        <v>111</v>
      </c>
      <c r="G274" s="23" t="s">
        <v>35</v>
      </c>
      <c r="H274" s="24"/>
      <c r="I274" s="34">
        <f>I275</f>
        <v>0</v>
      </c>
      <c r="J274" s="17"/>
      <c r="K274" s="34">
        <f>K275</f>
        <v>0</v>
      </c>
      <c r="L274" s="69"/>
    </row>
    <row r="275" spans="2:12" s="5" customFormat="1" ht="15.75" hidden="1" customHeight="1" x14ac:dyDescent="0.2">
      <c r="B275" s="47"/>
      <c r="C275" s="30" t="s">
        <v>77</v>
      </c>
      <c r="D275" s="23" t="s">
        <v>51</v>
      </c>
      <c r="E275" s="23" t="s">
        <v>27</v>
      </c>
      <c r="F275" s="23" t="s">
        <v>111</v>
      </c>
      <c r="G275" s="23" t="s">
        <v>87</v>
      </c>
      <c r="H275" s="24"/>
      <c r="I275" s="34"/>
      <c r="J275" s="17"/>
      <c r="K275" s="34"/>
      <c r="L275" s="69"/>
    </row>
    <row r="276" spans="2:12" s="5" customFormat="1" ht="65.25" hidden="1" customHeight="1" x14ac:dyDescent="0.2">
      <c r="B276" s="47"/>
      <c r="C276" s="87" t="s">
        <v>218</v>
      </c>
      <c r="D276" s="24" t="s">
        <v>51</v>
      </c>
      <c r="E276" s="24" t="s">
        <v>27</v>
      </c>
      <c r="F276" s="24" t="s">
        <v>159</v>
      </c>
      <c r="G276" s="24"/>
      <c r="H276" s="24"/>
      <c r="I276" s="33">
        <f>SUM(I278)</f>
        <v>1880</v>
      </c>
      <c r="J276" s="16">
        <f>SUM(J278)</f>
        <v>3960</v>
      </c>
      <c r="K276" s="33">
        <f>SUM(K278)</f>
        <v>0</v>
      </c>
      <c r="L276" s="71">
        <f t="shared" ref="L276:L308" si="13">SUM(K276/I276*100)</f>
        <v>0</v>
      </c>
    </row>
    <row r="277" spans="2:12" s="5" customFormat="1" ht="25.5" hidden="1" x14ac:dyDescent="0.2">
      <c r="B277" s="47"/>
      <c r="C277" s="30" t="s">
        <v>230</v>
      </c>
      <c r="D277" s="50">
        <v>967</v>
      </c>
      <c r="E277" s="23" t="s">
        <v>27</v>
      </c>
      <c r="F277" s="23" t="s">
        <v>159</v>
      </c>
      <c r="G277" s="24" t="s">
        <v>35</v>
      </c>
      <c r="H277" s="23"/>
      <c r="I277" s="34">
        <f>I278</f>
        <v>1880</v>
      </c>
      <c r="J277" s="17">
        <f>SUM(J279:J283)</f>
        <v>3660</v>
      </c>
      <c r="K277" s="34">
        <f>K278</f>
        <v>0</v>
      </c>
      <c r="L277" s="73">
        <f t="shared" si="13"/>
        <v>0</v>
      </c>
    </row>
    <row r="278" spans="2:12" s="5" customFormat="1" ht="27" hidden="1" customHeight="1" x14ac:dyDescent="0.2">
      <c r="B278" s="47"/>
      <c r="C278" s="30" t="s">
        <v>123</v>
      </c>
      <c r="D278" s="50">
        <v>967</v>
      </c>
      <c r="E278" s="23" t="s">
        <v>27</v>
      </c>
      <c r="F278" s="23" t="s">
        <v>159</v>
      </c>
      <c r="G278" s="24" t="s">
        <v>87</v>
      </c>
      <c r="H278" s="23"/>
      <c r="I278" s="34">
        <v>1880</v>
      </c>
      <c r="J278" s="17">
        <f>SUM(J280:J284)</f>
        <v>3960</v>
      </c>
      <c r="K278" s="34">
        <v>0</v>
      </c>
      <c r="L278" s="73">
        <f t="shared" si="13"/>
        <v>0</v>
      </c>
    </row>
    <row r="279" spans="2:12" s="5" customFormat="1" ht="27" hidden="1" customHeight="1" x14ac:dyDescent="0.2">
      <c r="B279" s="47"/>
      <c r="C279" s="30" t="s">
        <v>133</v>
      </c>
      <c r="D279" s="50">
        <v>967</v>
      </c>
      <c r="E279" s="23" t="s">
        <v>27</v>
      </c>
      <c r="F279" s="23" t="s">
        <v>159</v>
      </c>
      <c r="G279" s="23" t="s">
        <v>76</v>
      </c>
      <c r="H279" s="23"/>
      <c r="I279" s="34">
        <f>I280+I281+I282</f>
        <v>5925.2</v>
      </c>
      <c r="J279" s="17"/>
      <c r="K279" s="34">
        <f>K280+K281+K282</f>
        <v>5925.2</v>
      </c>
      <c r="L279" s="71">
        <f t="shared" si="13"/>
        <v>100</v>
      </c>
    </row>
    <row r="280" spans="2:12" s="5" customFormat="1" ht="15" hidden="1" x14ac:dyDescent="0.2">
      <c r="B280" s="47"/>
      <c r="C280" s="30" t="s">
        <v>45</v>
      </c>
      <c r="D280" s="50">
        <v>967</v>
      </c>
      <c r="E280" s="23" t="s">
        <v>27</v>
      </c>
      <c r="F280" s="23" t="s">
        <v>159</v>
      </c>
      <c r="G280" s="23" t="s">
        <v>76</v>
      </c>
      <c r="H280" s="23" t="s">
        <v>15</v>
      </c>
      <c r="I280" s="34">
        <v>4999.3</v>
      </c>
      <c r="J280" s="17">
        <v>3560</v>
      </c>
      <c r="K280" s="34">
        <v>4999.3</v>
      </c>
      <c r="L280" s="73">
        <f t="shared" si="13"/>
        <v>100</v>
      </c>
    </row>
    <row r="281" spans="2:12" s="5" customFormat="1" ht="15" hidden="1" x14ac:dyDescent="0.2">
      <c r="B281" s="47"/>
      <c r="C281" s="30" t="s">
        <v>16</v>
      </c>
      <c r="D281" s="50">
        <v>967</v>
      </c>
      <c r="E281" s="23" t="s">
        <v>27</v>
      </c>
      <c r="F281" s="23" t="s">
        <v>159</v>
      </c>
      <c r="G281" s="23" t="s">
        <v>76</v>
      </c>
      <c r="H281" s="23" t="s">
        <v>17</v>
      </c>
      <c r="I281" s="34"/>
      <c r="J281" s="17">
        <v>100</v>
      </c>
      <c r="K281" s="34"/>
      <c r="L281" s="73" t="e">
        <f t="shared" si="13"/>
        <v>#DIV/0!</v>
      </c>
    </row>
    <row r="282" spans="2:12" s="5" customFormat="1" ht="17.25" hidden="1" customHeight="1" x14ac:dyDescent="0.2">
      <c r="B282" s="47"/>
      <c r="C282" s="30" t="s">
        <v>40</v>
      </c>
      <c r="D282" s="50">
        <v>967</v>
      </c>
      <c r="E282" s="23" t="s">
        <v>27</v>
      </c>
      <c r="F282" s="23" t="s">
        <v>159</v>
      </c>
      <c r="G282" s="23" t="s">
        <v>76</v>
      </c>
      <c r="H282" s="24" t="s">
        <v>38</v>
      </c>
      <c r="I282" s="34">
        <f>I283+I284</f>
        <v>925.9</v>
      </c>
      <c r="J282" s="17"/>
      <c r="K282" s="34">
        <f>K283+K284</f>
        <v>925.9</v>
      </c>
      <c r="L282" s="73">
        <f t="shared" si="13"/>
        <v>100</v>
      </c>
    </row>
    <row r="283" spans="2:12" s="5" customFormat="1" ht="13.5" hidden="1" customHeight="1" x14ac:dyDescent="0.2">
      <c r="B283" s="47"/>
      <c r="C283" s="30" t="s">
        <v>18</v>
      </c>
      <c r="D283" s="50">
        <v>967</v>
      </c>
      <c r="E283" s="23" t="s">
        <v>27</v>
      </c>
      <c r="F283" s="23" t="s">
        <v>159</v>
      </c>
      <c r="G283" s="23" t="s">
        <v>76</v>
      </c>
      <c r="H283" s="23" t="s">
        <v>19</v>
      </c>
      <c r="I283" s="34">
        <v>925.9</v>
      </c>
      <c r="J283" s="17"/>
      <c r="K283" s="34">
        <v>925.9</v>
      </c>
      <c r="L283" s="73">
        <f t="shared" si="13"/>
        <v>100</v>
      </c>
    </row>
    <row r="284" spans="2:12" s="5" customFormat="1" ht="13.5" hidden="1" customHeight="1" x14ac:dyDescent="0.2">
      <c r="B284" s="47"/>
      <c r="C284" s="30" t="s">
        <v>20</v>
      </c>
      <c r="D284" s="50">
        <v>967</v>
      </c>
      <c r="E284" s="23" t="s">
        <v>27</v>
      </c>
      <c r="F284" s="23" t="s">
        <v>159</v>
      </c>
      <c r="G284" s="23" t="s">
        <v>76</v>
      </c>
      <c r="H284" s="23" t="s">
        <v>21</v>
      </c>
      <c r="I284" s="34">
        <v>0</v>
      </c>
      <c r="J284" s="17">
        <v>300</v>
      </c>
      <c r="K284" s="34">
        <v>0</v>
      </c>
      <c r="L284" s="73" t="e">
        <f t="shared" si="13"/>
        <v>#DIV/0!</v>
      </c>
    </row>
    <row r="285" spans="2:12" s="5" customFormat="1" ht="17.25" hidden="1" customHeight="1" x14ac:dyDescent="0.2">
      <c r="B285" s="47"/>
      <c r="C285" s="26" t="s">
        <v>63</v>
      </c>
      <c r="D285" s="24" t="s">
        <v>51</v>
      </c>
      <c r="E285" s="24" t="s">
        <v>27</v>
      </c>
      <c r="F285" s="24" t="s">
        <v>41</v>
      </c>
      <c r="G285" s="24"/>
      <c r="H285" s="24"/>
      <c r="I285" s="33">
        <f>SUM(I287)</f>
        <v>0</v>
      </c>
      <c r="J285" s="16">
        <f>SUM(J287)</f>
        <v>100</v>
      </c>
      <c r="K285" s="33">
        <f>SUM(K287)</f>
        <v>0</v>
      </c>
      <c r="L285" s="73" t="e">
        <f t="shared" si="13"/>
        <v>#DIV/0!</v>
      </c>
    </row>
    <row r="286" spans="2:12" s="5" customFormat="1" ht="16.5" hidden="1" customHeight="1" x14ac:dyDescent="0.2">
      <c r="B286" s="47"/>
      <c r="C286" s="30" t="s">
        <v>230</v>
      </c>
      <c r="D286" s="23" t="s">
        <v>51</v>
      </c>
      <c r="E286" s="23" t="s">
        <v>27</v>
      </c>
      <c r="F286" s="23" t="s">
        <v>41</v>
      </c>
      <c r="G286" s="23" t="s">
        <v>35</v>
      </c>
      <c r="H286" s="23"/>
      <c r="I286" s="34">
        <f>I287</f>
        <v>0</v>
      </c>
      <c r="J286" s="16"/>
      <c r="K286" s="34">
        <f>K287</f>
        <v>0</v>
      </c>
      <c r="L286" s="73" t="e">
        <f t="shared" si="13"/>
        <v>#DIV/0!</v>
      </c>
    </row>
    <row r="287" spans="2:12" s="5" customFormat="1" ht="16.5" hidden="1" customHeight="1" x14ac:dyDescent="0.2">
      <c r="B287" s="47"/>
      <c r="C287" s="30" t="s">
        <v>231</v>
      </c>
      <c r="D287" s="23" t="s">
        <v>51</v>
      </c>
      <c r="E287" s="23" t="s">
        <v>27</v>
      </c>
      <c r="F287" s="23" t="s">
        <v>41</v>
      </c>
      <c r="G287" s="23" t="s">
        <v>87</v>
      </c>
      <c r="H287" s="23"/>
      <c r="I287" s="34">
        <v>0</v>
      </c>
      <c r="J287" s="17">
        <f>SUM(J288)</f>
        <v>100</v>
      </c>
      <c r="K287" s="34">
        <v>0</v>
      </c>
      <c r="L287" s="73" t="e">
        <f t="shared" si="13"/>
        <v>#DIV/0!</v>
      </c>
    </row>
    <row r="288" spans="2:12" s="5" customFormat="1" ht="15.75" hidden="1" customHeight="1" x14ac:dyDescent="0.2">
      <c r="B288" s="47"/>
      <c r="C288" s="30" t="s">
        <v>39</v>
      </c>
      <c r="D288" s="23" t="s">
        <v>51</v>
      </c>
      <c r="E288" s="23" t="s">
        <v>27</v>
      </c>
      <c r="F288" s="23" t="s">
        <v>85</v>
      </c>
      <c r="G288" s="23" t="s">
        <v>76</v>
      </c>
      <c r="H288" s="23" t="s">
        <v>15</v>
      </c>
      <c r="I288" s="34">
        <v>100</v>
      </c>
      <c r="J288" s="17">
        <v>100</v>
      </c>
      <c r="K288" s="34">
        <v>100</v>
      </c>
      <c r="L288" s="73">
        <f t="shared" si="13"/>
        <v>100</v>
      </c>
    </row>
    <row r="289" spans="2:12" s="5" customFormat="1" ht="66.75" hidden="1" customHeight="1" x14ac:dyDescent="0.2">
      <c r="B289" s="47"/>
      <c r="C289" s="95" t="s">
        <v>219</v>
      </c>
      <c r="D289" s="24" t="s">
        <v>51</v>
      </c>
      <c r="E289" s="24" t="s">
        <v>27</v>
      </c>
      <c r="F289" s="24" t="s">
        <v>160</v>
      </c>
      <c r="G289" s="23"/>
      <c r="H289" s="23"/>
      <c r="I289" s="33">
        <f>SUM(I290)</f>
        <v>600</v>
      </c>
      <c r="J289" s="16">
        <f>SUM(J291)</f>
        <v>2330</v>
      </c>
      <c r="K289" s="33">
        <f>SUM(K290)</f>
        <v>0</v>
      </c>
      <c r="L289" s="71">
        <f t="shared" si="13"/>
        <v>0</v>
      </c>
    </row>
    <row r="290" spans="2:12" s="5" customFormat="1" ht="29.25" hidden="1" customHeight="1" x14ac:dyDescent="0.2">
      <c r="B290" s="47"/>
      <c r="C290" s="30" t="s">
        <v>230</v>
      </c>
      <c r="D290" s="23" t="s">
        <v>51</v>
      </c>
      <c r="E290" s="23" t="s">
        <v>27</v>
      </c>
      <c r="F290" s="23" t="s">
        <v>160</v>
      </c>
      <c r="G290" s="24" t="s">
        <v>35</v>
      </c>
      <c r="H290" s="23"/>
      <c r="I290" s="34">
        <f>I291</f>
        <v>600</v>
      </c>
      <c r="J290" s="17">
        <v>2330</v>
      </c>
      <c r="K290" s="34">
        <f>K291</f>
        <v>0</v>
      </c>
      <c r="L290" s="73">
        <f t="shared" si="13"/>
        <v>0</v>
      </c>
    </row>
    <row r="291" spans="2:12" s="5" customFormat="1" ht="25.5" hidden="1" x14ac:dyDescent="0.2">
      <c r="B291" s="47"/>
      <c r="C291" s="30" t="s">
        <v>123</v>
      </c>
      <c r="D291" s="23" t="s">
        <v>51</v>
      </c>
      <c r="E291" s="23" t="s">
        <v>27</v>
      </c>
      <c r="F291" s="23" t="s">
        <v>160</v>
      </c>
      <c r="G291" s="24" t="s">
        <v>87</v>
      </c>
      <c r="H291" s="23"/>
      <c r="I291" s="34">
        <v>600</v>
      </c>
      <c r="J291" s="17">
        <v>2330</v>
      </c>
      <c r="K291" s="34">
        <v>0</v>
      </c>
      <c r="L291" s="73">
        <f t="shared" si="13"/>
        <v>0</v>
      </c>
    </row>
    <row r="292" spans="2:12" s="5" customFormat="1" ht="54" hidden="1" customHeight="1" x14ac:dyDescent="0.2">
      <c r="B292" s="47"/>
      <c r="C292" s="87" t="s">
        <v>220</v>
      </c>
      <c r="D292" s="80" t="s">
        <v>51</v>
      </c>
      <c r="E292" s="80" t="s">
        <v>27</v>
      </c>
      <c r="F292" s="80" t="s">
        <v>221</v>
      </c>
      <c r="G292" s="81"/>
      <c r="H292" s="23"/>
      <c r="I292" s="33">
        <f>I294</f>
        <v>470</v>
      </c>
      <c r="J292" s="16"/>
      <c r="K292" s="33">
        <f>K294</f>
        <v>0</v>
      </c>
      <c r="L292" s="71">
        <f t="shared" si="13"/>
        <v>0</v>
      </c>
    </row>
    <row r="293" spans="2:12" s="5" customFormat="1" ht="27.75" hidden="1" customHeight="1" x14ac:dyDescent="0.2">
      <c r="B293" s="47"/>
      <c r="C293" s="82" t="s">
        <v>230</v>
      </c>
      <c r="D293" s="81" t="s">
        <v>51</v>
      </c>
      <c r="E293" s="81" t="s">
        <v>27</v>
      </c>
      <c r="F293" s="81" t="s">
        <v>221</v>
      </c>
      <c r="G293" s="80" t="s">
        <v>35</v>
      </c>
      <c r="H293" s="23" t="s">
        <v>15</v>
      </c>
      <c r="I293" s="34">
        <f>I294</f>
        <v>470</v>
      </c>
      <c r="J293" s="17">
        <v>2330</v>
      </c>
      <c r="K293" s="34">
        <f>K294</f>
        <v>0</v>
      </c>
      <c r="L293" s="71">
        <f>SUM(K293/I293*100)</f>
        <v>0</v>
      </c>
    </row>
    <row r="294" spans="2:12" s="5" customFormat="1" ht="28.5" hidden="1" customHeight="1" x14ac:dyDescent="0.2">
      <c r="B294" s="47"/>
      <c r="C294" s="82" t="s">
        <v>123</v>
      </c>
      <c r="D294" s="81" t="s">
        <v>51</v>
      </c>
      <c r="E294" s="81" t="s">
        <v>27</v>
      </c>
      <c r="F294" s="81" t="s">
        <v>221</v>
      </c>
      <c r="G294" s="80" t="s">
        <v>87</v>
      </c>
      <c r="H294" s="23" t="s">
        <v>15</v>
      </c>
      <c r="I294" s="34">
        <v>470</v>
      </c>
      <c r="J294" s="17">
        <v>2330</v>
      </c>
      <c r="K294" s="34">
        <v>0</v>
      </c>
      <c r="L294" s="71">
        <f t="shared" si="13"/>
        <v>0</v>
      </c>
    </row>
    <row r="295" spans="2:12" s="5" customFormat="1" ht="26.25" hidden="1" customHeight="1" x14ac:dyDescent="0.2">
      <c r="B295" s="47"/>
      <c r="C295" s="79" t="s">
        <v>222</v>
      </c>
      <c r="D295" s="24" t="s">
        <v>51</v>
      </c>
      <c r="E295" s="24" t="s">
        <v>27</v>
      </c>
      <c r="F295" s="24" t="s">
        <v>161</v>
      </c>
      <c r="G295" s="23"/>
      <c r="H295" s="23"/>
      <c r="I295" s="33">
        <f>SUM(I297)</f>
        <v>1000</v>
      </c>
      <c r="J295" s="17"/>
      <c r="K295" s="33">
        <f>SUM(K297)</f>
        <v>10</v>
      </c>
      <c r="L295" s="71">
        <f t="shared" si="13"/>
        <v>1</v>
      </c>
    </row>
    <row r="296" spans="2:12" s="5" customFormat="1" ht="29.25" hidden="1" customHeight="1" x14ac:dyDescent="0.2">
      <c r="B296" s="47"/>
      <c r="C296" s="30" t="s">
        <v>230</v>
      </c>
      <c r="D296" s="23" t="s">
        <v>51</v>
      </c>
      <c r="E296" s="23" t="s">
        <v>27</v>
      </c>
      <c r="F296" s="23" t="s">
        <v>161</v>
      </c>
      <c r="G296" s="24" t="s">
        <v>35</v>
      </c>
      <c r="H296" s="23"/>
      <c r="I296" s="34">
        <f>I297</f>
        <v>1000</v>
      </c>
      <c r="J296" s="17"/>
      <c r="K296" s="34">
        <f>K297</f>
        <v>10</v>
      </c>
      <c r="L296" s="73">
        <f t="shared" si="13"/>
        <v>1</v>
      </c>
    </row>
    <row r="297" spans="2:12" s="5" customFormat="1" ht="25.5" hidden="1" x14ac:dyDescent="0.2">
      <c r="B297" s="47"/>
      <c r="C297" s="30" t="s">
        <v>123</v>
      </c>
      <c r="D297" s="23" t="s">
        <v>51</v>
      </c>
      <c r="E297" s="23" t="s">
        <v>27</v>
      </c>
      <c r="F297" s="23" t="s">
        <v>161</v>
      </c>
      <c r="G297" s="24" t="s">
        <v>87</v>
      </c>
      <c r="H297" s="23"/>
      <c r="I297" s="34">
        <v>1000</v>
      </c>
      <c r="J297" s="17"/>
      <c r="K297" s="34">
        <v>10</v>
      </c>
      <c r="L297" s="73">
        <f t="shared" si="13"/>
        <v>1</v>
      </c>
    </row>
    <row r="298" spans="2:12" s="5" customFormat="1" ht="30.75" hidden="1" customHeight="1" x14ac:dyDescent="0.2">
      <c r="B298" s="47"/>
      <c r="C298" s="30" t="s">
        <v>133</v>
      </c>
      <c r="D298" s="23" t="s">
        <v>51</v>
      </c>
      <c r="E298" s="23" t="s">
        <v>27</v>
      </c>
      <c r="F298" s="23" t="s">
        <v>161</v>
      </c>
      <c r="G298" s="23" t="s">
        <v>76</v>
      </c>
      <c r="H298" s="23"/>
      <c r="I298" s="34">
        <f>I299</f>
        <v>1119.5999999999999</v>
      </c>
      <c r="J298" s="17"/>
      <c r="K298" s="34">
        <f>K299</f>
        <v>1119.5999999999999</v>
      </c>
      <c r="L298" s="73">
        <f t="shared" si="13"/>
        <v>100</v>
      </c>
    </row>
    <row r="299" spans="2:12" s="5" customFormat="1" ht="17.25" hidden="1" customHeight="1" x14ac:dyDescent="0.2">
      <c r="B299" s="47"/>
      <c r="C299" s="30" t="s">
        <v>39</v>
      </c>
      <c r="D299" s="23" t="s">
        <v>51</v>
      </c>
      <c r="E299" s="23" t="s">
        <v>27</v>
      </c>
      <c r="F299" s="23" t="s">
        <v>161</v>
      </c>
      <c r="G299" s="23" t="s">
        <v>76</v>
      </c>
      <c r="H299" s="23" t="s">
        <v>15</v>
      </c>
      <c r="I299" s="34">
        <v>1119.5999999999999</v>
      </c>
      <c r="J299" s="17"/>
      <c r="K299" s="34">
        <v>1119.5999999999999</v>
      </c>
      <c r="L299" s="73">
        <f t="shared" si="13"/>
        <v>100</v>
      </c>
    </row>
    <row r="300" spans="2:12" s="5" customFormat="1" ht="15" hidden="1" customHeight="1" x14ac:dyDescent="0.2">
      <c r="B300" s="47"/>
      <c r="C300" s="46" t="s">
        <v>93</v>
      </c>
      <c r="D300" s="24" t="s">
        <v>51</v>
      </c>
      <c r="E300" s="24" t="s">
        <v>27</v>
      </c>
      <c r="F300" s="24" t="s">
        <v>162</v>
      </c>
      <c r="G300" s="23"/>
      <c r="H300" s="23"/>
      <c r="I300" s="33">
        <f>SUM(I302)</f>
        <v>1000</v>
      </c>
      <c r="J300" s="17"/>
      <c r="K300" s="33">
        <f>SUM(K302)</f>
        <v>0</v>
      </c>
      <c r="L300" s="71">
        <f t="shared" si="13"/>
        <v>0</v>
      </c>
    </row>
    <row r="301" spans="2:12" s="5" customFormat="1" ht="27" hidden="1" customHeight="1" x14ac:dyDescent="0.2">
      <c r="B301" s="47"/>
      <c r="C301" s="30" t="s">
        <v>230</v>
      </c>
      <c r="D301" s="23" t="s">
        <v>51</v>
      </c>
      <c r="E301" s="23" t="s">
        <v>27</v>
      </c>
      <c r="F301" s="23" t="s">
        <v>162</v>
      </c>
      <c r="G301" s="24" t="s">
        <v>35</v>
      </c>
      <c r="H301" s="23"/>
      <c r="I301" s="34">
        <f>I302</f>
        <v>1000</v>
      </c>
      <c r="J301" s="17"/>
      <c r="K301" s="34">
        <f>K302</f>
        <v>0</v>
      </c>
      <c r="L301" s="73">
        <f t="shared" si="13"/>
        <v>0</v>
      </c>
    </row>
    <row r="302" spans="2:12" s="5" customFormat="1" ht="25.5" hidden="1" x14ac:dyDescent="0.2">
      <c r="B302" s="47"/>
      <c r="C302" s="30" t="s">
        <v>123</v>
      </c>
      <c r="D302" s="23" t="s">
        <v>51</v>
      </c>
      <c r="E302" s="23" t="s">
        <v>27</v>
      </c>
      <c r="F302" s="23" t="s">
        <v>162</v>
      </c>
      <c r="G302" s="24" t="s">
        <v>87</v>
      </c>
      <c r="H302" s="23"/>
      <c r="I302" s="34">
        <v>1000</v>
      </c>
      <c r="J302" s="17"/>
      <c r="K302" s="34">
        <v>0</v>
      </c>
      <c r="L302" s="73">
        <f t="shared" si="13"/>
        <v>0</v>
      </c>
    </row>
    <row r="303" spans="2:12" s="5" customFormat="1" ht="54" hidden="1" customHeight="1" x14ac:dyDescent="0.2">
      <c r="B303" s="47"/>
      <c r="C303" s="106" t="s">
        <v>245</v>
      </c>
      <c r="D303" s="116">
        <v>967</v>
      </c>
      <c r="E303" s="107" t="s">
        <v>27</v>
      </c>
      <c r="F303" s="107" t="s">
        <v>246</v>
      </c>
      <c r="G303" s="109"/>
      <c r="H303" s="109"/>
      <c r="I303" s="111">
        <f>SUM(I305)</f>
        <v>11282.1</v>
      </c>
      <c r="J303" s="111">
        <f>SUM(J305)</f>
        <v>0</v>
      </c>
      <c r="K303" s="33">
        <f>K304</f>
        <v>0</v>
      </c>
      <c r="L303" s="71">
        <f>SUM(K303/I303*100)</f>
        <v>0</v>
      </c>
    </row>
    <row r="304" spans="2:12" s="5" customFormat="1" ht="28.5" hidden="1" customHeight="1" x14ac:dyDescent="0.2">
      <c r="B304" s="47"/>
      <c r="C304" s="108" t="s">
        <v>230</v>
      </c>
      <c r="D304" s="109" t="s">
        <v>51</v>
      </c>
      <c r="E304" s="109" t="s">
        <v>27</v>
      </c>
      <c r="F304" s="109" t="s">
        <v>246</v>
      </c>
      <c r="G304" s="107" t="s">
        <v>35</v>
      </c>
      <c r="H304" s="109"/>
      <c r="I304" s="114">
        <f>I305</f>
        <v>11282.1</v>
      </c>
      <c r="J304" s="114">
        <f>J305</f>
        <v>0</v>
      </c>
      <c r="K304" s="34">
        <f>K305</f>
        <v>0</v>
      </c>
      <c r="L304" s="73">
        <f>SUM(K304/I304*100)</f>
        <v>0</v>
      </c>
    </row>
    <row r="305" spans="2:12" s="5" customFormat="1" ht="25.5" hidden="1" x14ac:dyDescent="0.2">
      <c r="B305" s="47"/>
      <c r="C305" s="108" t="s">
        <v>123</v>
      </c>
      <c r="D305" s="109" t="s">
        <v>51</v>
      </c>
      <c r="E305" s="109" t="s">
        <v>27</v>
      </c>
      <c r="F305" s="109" t="s">
        <v>246</v>
      </c>
      <c r="G305" s="107" t="s">
        <v>87</v>
      </c>
      <c r="H305" s="109"/>
      <c r="I305" s="114">
        <v>11282.1</v>
      </c>
      <c r="J305" s="114">
        <f>J306</f>
        <v>0</v>
      </c>
      <c r="K305" s="34">
        <v>0</v>
      </c>
      <c r="L305" s="73">
        <f>SUM(K305/I305*100)</f>
        <v>0</v>
      </c>
    </row>
    <row r="306" spans="2:12" s="5" customFormat="1" ht="55.5" hidden="1" customHeight="1" x14ac:dyDescent="0.2">
      <c r="B306" s="47"/>
      <c r="C306" s="106" t="s">
        <v>247</v>
      </c>
      <c r="D306" s="116">
        <v>967</v>
      </c>
      <c r="E306" s="107" t="s">
        <v>27</v>
      </c>
      <c r="F306" s="107" t="s">
        <v>248</v>
      </c>
      <c r="G306" s="80"/>
      <c r="H306" s="23"/>
      <c r="I306" s="33">
        <f>I307</f>
        <v>21824.2</v>
      </c>
      <c r="J306" s="16"/>
      <c r="K306" s="33">
        <f>K307</f>
        <v>0</v>
      </c>
      <c r="L306" s="71">
        <f t="shared" si="13"/>
        <v>0</v>
      </c>
    </row>
    <row r="307" spans="2:12" s="5" customFormat="1" ht="28.5" hidden="1" customHeight="1" x14ac:dyDescent="0.2">
      <c r="B307" s="47"/>
      <c r="C307" s="108" t="s">
        <v>230</v>
      </c>
      <c r="D307" s="109" t="s">
        <v>51</v>
      </c>
      <c r="E307" s="109" t="s">
        <v>27</v>
      </c>
      <c r="F307" s="109" t="s">
        <v>248</v>
      </c>
      <c r="G307" s="80"/>
      <c r="H307" s="23" t="s">
        <v>14</v>
      </c>
      <c r="I307" s="34">
        <f>I308</f>
        <v>21824.2</v>
      </c>
      <c r="J307" s="17"/>
      <c r="K307" s="34">
        <f>K308</f>
        <v>0</v>
      </c>
      <c r="L307" s="73">
        <f t="shared" si="13"/>
        <v>0</v>
      </c>
    </row>
    <row r="308" spans="2:12" s="5" customFormat="1" ht="25.5" hidden="1" x14ac:dyDescent="0.2">
      <c r="B308" s="47"/>
      <c r="C308" s="108" t="s">
        <v>123</v>
      </c>
      <c r="D308" s="109" t="s">
        <v>51</v>
      </c>
      <c r="E308" s="109" t="s">
        <v>27</v>
      </c>
      <c r="F308" s="109" t="s">
        <v>248</v>
      </c>
      <c r="G308" s="80"/>
      <c r="H308" s="24" t="s">
        <v>38</v>
      </c>
      <c r="I308" s="34">
        <v>21824.2</v>
      </c>
      <c r="J308" s="17"/>
      <c r="K308" s="34">
        <v>0</v>
      </c>
      <c r="L308" s="73">
        <f t="shared" si="13"/>
        <v>0</v>
      </c>
    </row>
    <row r="309" spans="2:12" s="5" customFormat="1" ht="15" x14ac:dyDescent="0.2">
      <c r="B309" s="47"/>
      <c r="C309" s="26" t="s">
        <v>99</v>
      </c>
      <c r="D309" s="24" t="s">
        <v>51</v>
      </c>
      <c r="E309" s="24" t="s">
        <v>28</v>
      </c>
      <c r="F309" s="24"/>
      <c r="G309" s="166">
        <f>G310+G314</f>
        <v>2286</v>
      </c>
      <c r="H309" s="167"/>
      <c r="I309" s="168"/>
      <c r="J309" s="17"/>
      <c r="K309" s="33">
        <f>K310+K314</f>
        <v>4</v>
      </c>
      <c r="L309" s="71">
        <f>SUM(K309/G309*100)</f>
        <v>0.17497812773403326</v>
      </c>
    </row>
    <row r="310" spans="2:12" s="5" customFormat="1" ht="25.5" x14ac:dyDescent="0.2">
      <c r="B310" s="47"/>
      <c r="C310" s="48" t="s">
        <v>74</v>
      </c>
      <c r="D310" s="23" t="s">
        <v>51</v>
      </c>
      <c r="E310" s="23" t="s">
        <v>75</v>
      </c>
      <c r="F310" s="23"/>
      <c r="G310" s="169">
        <v>200</v>
      </c>
      <c r="H310" s="170"/>
      <c r="I310" s="171"/>
      <c r="J310" s="17"/>
      <c r="K310" s="34">
        <f>K311</f>
        <v>0</v>
      </c>
      <c r="L310" s="73">
        <f>SUM(K310/G310*100)</f>
        <v>0</v>
      </c>
    </row>
    <row r="311" spans="2:12" s="5" customFormat="1" ht="67.5" hidden="1" customHeight="1" x14ac:dyDescent="0.2">
      <c r="B311" s="47"/>
      <c r="C311" s="30" t="s">
        <v>173</v>
      </c>
      <c r="D311" s="23" t="s">
        <v>51</v>
      </c>
      <c r="E311" s="23" t="s">
        <v>75</v>
      </c>
      <c r="F311" s="23" t="s">
        <v>152</v>
      </c>
      <c r="G311" s="23"/>
      <c r="H311" s="23"/>
      <c r="I311" s="34">
        <f>SUM(I313)</f>
        <v>200</v>
      </c>
      <c r="J311" s="17"/>
      <c r="K311" s="34">
        <f>SUM(K313)</f>
        <v>0</v>
      </c>
      <c r="L311" s="73">
        <f>SUM(K311/I311*100)</f>
        <v>0</v>
      </c>
    </row>
    <row r="312" spans="2:12" s="5" customFormat="1" ht="25.5" hidden="1" x14ac:dyDescent="0.2">
      <c r="B312" s="47"/>
      <c r="C312" s="30" t="s">
        <v>230</v>
      </c>
      <c r="D312" s="23" t="s">
        <v>51</v>
      </c>
      <c r="E312" s="23" t="s">
        <v>75</v>
      </c>
      <c r="F312" s="23" t="s">
        <v>152</v>
      </c>
      <c r="G312" s="23" t="s">
        <v>35</v>
      </c>
      <c r="H312" s="23"/>
      <c r="I312" s="34">
        <f>I313</f>
        <v>200</v>
      </c>
      <c r="J312" s="17"/>
      <c r="K312" s="34">
        <f>K313</f>
        <v>0</v>
      </c>
      <c r="L312" s="73">
        <f>SUM(K312/I312*100)</f>
        <v>0</v>
      </c>
    </row>
    <row r="313" spans="2:12" s="5" customFormat="1" ht="34.5" hidden="1" customHeight="1" x14ac:dyDescent="0.2">
      <c r="B313" s="47"/>
      <c r="C313" s="30" t="s">
        <v>123</v>
      </c>
      <c r="D313" s="23" t="s">
        <v>51</v>
      </c>
      <c r="E313" s="23" t="s">
        <v>75</v>
      </c>
      <c r="F313" s="23" t="s">
        <v>152</v>
      </c>
      <c r="G313" s="23" t="s">
        <v>87</v>
      </c>
      <c r="H313" s="23"/>
      <c r="I313" s="34">
        <v>200</v>
      </c>
      <c r="J313" s="17"/>
      <c r="K313" s="34">
        <v>0</v>
      </c>
      <c r="L313" s="73">
        <f>SUM(K313/I313*100)</f>
        <v>0</v>
      </c>
    </row>
    <row r="314" spans="2:12" s="5" customFormat="1" ht="17.25" customHeight="1" x14ac:dyDescent="0.2">
      <c r="B314" s="47"/>
      <c r="C314" s="26" t="s">
        <v>189</v>
      </c>
      <c r="D314" s="24" t="s">
        <v>51</v>
      </c>
      <c r="E314" s="24" t="s">
        <v>188</v>
      </c>
      <c r="F314" s="24"/>
      <c r="G314" s="166">
        <f>SUM(G315+G316+G317+G318+G319+G320+G321)</f>
        <v>2086</v>
      </c>
      <c r="H314" s="167"/>
      <c r="I314" s="168"/>
      <c r="J314" s="16" t="e">
        <f>SUM(#REF!+#REF!+#REF!+J317+#REF!)</f>
        <v>#REF!</v>
      </c>
      <c r="K314" s="33">
        <f>SUM(K315+K316+K317+K318+K319+K320+K321)</f>
        <v>4</v>
      </c>
      <c r="L314" s="71">
        <f t="shared" ref="L314:L326" si="14">SUM(K314/G314*100)</f>
        <v>0.19175455417066153</v>
      </c>
    </row>
    <row r="315" spans="2:12" s="4" customFormat="1" ht="38.25" customHeight="1" x14ac:dyDescent="0.2">
      <c r="B315" s="47"/>
      <c r="C315" s="108" t="s">
        <v>288</v>
      </c>
      <c r="D315" s="107" t="s">
        <v>51</v>
      </c>
      <c r="E315" s="109" t="s">
        <v>188</v>
      </c>
      <c r="F315" s="109" t="s">
        <v>198</v>
      </c>
      <c r="G315" s="169">
        <v>830</v>
      </c>
      <c r="H315" s="170"/>
      <c r="I315" s="171"/>
      <c r="J315" s="21" t="e">
        <f>SUM(#REF!)</f>
        <v>#REF!</v>
      </c>
      <c r="K315" s="34">
        <v>0</v>
      </c>
      <c r="L315" s="73">
        <f t="shared" si="14"/>
        <v>0</v>
      </c>
    </row>
    <row r="316" spans="2:12" s="4" customFormat="1" ht="67.5" customHeight="1" x14ac:dyDescent="0.2">
      <c r="B316" s="47"/>
      <c r="C316" s="108" t="s">
        <v>289</v>
      </c>
      <c r="D316" s="107" t="s">
        <v>51</v>
      </c>
      <c r="E316" s="109" t="s">
        <v>188</v>
      </c>
      <c r="F316" s="109" t="s">
        <v>145</v>
      </c>
      <c r="G316" s="169">
        <v>220</v>
      </c>
      <c r="H316" s="170"/>
      <c r="I316" s="171"/>
      <c r="J316" s="21" t="e">
        <f>SUM(#REF!)</f>
        <v>#REF!</v>
      </c>
      <c r="K316" s="34">
        <v>4</v>
      </c>
      <c r="L316" s="73">
        <f t="shared" si="14"/>
        <v>1.8181818181818181</v>
      </c>
    </row>
    <row r="317" spans="2:12" s="4" customFormat="1" ht="53.25" customHeight="1" x14ac:dyDescent="0.2">
      <c r="B317" s="47"/>
      <c r="C317" s="108" t="s">
        <v>290</v>
      </c>
      <c r="D317" s="107" t="s">
        <v>51</v>
      </c>
      <c r="E317" s="109" t="s">
        <v>188</v>
      </c>
      <c r="F317" s="109" t="s">
        <v>146</v>
      </c>
      <c r="G317" s="169">
        <v>136</v>
      </c>
      <c r="H317" s="170"/>
      <c r="I317" s="171"/>
      <c r="J317" s="21" t="e">
        <f>SUM(#REF!)</f>
        <v>#REF!</v>
      </c>
      <c r="K317" s="34">
        <v>0</v>
      </c>
      <c r="L317" s="73">
        <f t="shared" si="14"/>
        <v>0</v>
      </c>
    </row>
    <row r="318" spans="2:12" s="4" customFormat="1" ht="81" customHeight="1" x14ac:dyDescent="0.2">
      <c r="B318" s="47"/>
      <c r="C318" s="143" t="s">
        <v>291</v>
      </c>
      <c r="D318" s="107" t="s">
        <v>51</v>
      </c>
      <c r="E318" s="109" t="s">
        <v>188</v>
      </c>
      <c r="F318" s="109" t="s">
        <v>205</v>
      </c>
      <c r="G318" s="175">
        <v>436</v>
      </c>
      <c r="H318" s="176"/>
      <c r="I318" s="177"/>
      <c r="J318" s="21"/>
      <c r="K318" s="34">
        <v>0</v>
      </c>
      <c r="L318" s="73">
        <f t="shared" si="14"/>
        <v>0</v>
      </c>
    </row>
    <row r="319" spans="2:12" s="4" customFormat="1" ht="94.5" customHeight="1" x14ac:dyDescent="0.2">
      <c r="B319" s="47"/>
      <c r="C319" s="108" t="s">
        <v>292</v>
      </c>
      <c r="D319" s="107" t="s">
        <v>51</v>
      </c>
      <c r="E319" s="109" t="s">
        <v>188</v>
      </c>
      <c r="F319" s="109" t="s">
        <v>211</v>
      </c>
      <c r="G319" s="175">
        <v>192</v>
      </c>
      <c r="H319" s="176"/>
      <c r="I319" s="177"/>
      <c r="J319" s="21"/>
      <c r="K319" s="34">
        <v>0</v>
      </c>
      <c r="L319" s="73">
        <f t="shared" si="14"/>
        <v>0</v>
      </c>
    </row>
    <row r="320" spans="2:12" s="4" customFormat="1" ht="92.25" customHeight="1" x14ac:dyDescent="0.2">
      <c r="B320" s="47"/>
      <c r="C320" s="108" t="str">
        <f>'[1]для 2 приложения  (2)'!$B$426</f>
        <v>Муниципальная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v>
      </c>
      <c r="D320" s="107" t="s">
        <v>51</v>
      </c>
      <c r="E320" s="109" t="s">
        <v>188</v>
      </c>
      <c r="F320" s="109" t="s">
        <v>238</v>
      </c>
      <c r="G320" s="175">
        <v>136</v>
      </c>
      <c r="H320" s="176"/>
      <c r="I320" s="177"/>
      <c r="J320" s="21"/>
      <c r="K320" s="34">
        <v>0</v>
      </c>
      <c r="L320" s="73">
        <f t="shared" si="14"/>
        <v>0</v>
      </c>
    </row>
    <row r="321" spans="2:13" s="4" customFormat="1" ht="80.25" customHeight="1" x14ac:dyDescent="0.2">
      <c r="B321" s="47"/>
      <c r="C321" s="108" t="s">
        <v>293</v>
      </c>
      <c r="D321" s="107" t="s">
        <v>51</v>
      </c>
      <c r="E321" s="109" t="s">
        <v>188</v>
      </c>
      <c r="F321" s="109" t="s">
        <v>240</v>
      </c>
      <c r="G321" s="175">
        <v>136</v>
      </c>
      <c r="H321" s="176"/>
      <c r="I321" s="177"/>
      <c r="J321" s="21"/>
      <c r="K321" s="34">
        <v>0</v>
      </c>
      <c r="L321" s="73">
        <f t="shared" si="14"/>
        <v>0</v>
      </c>
    </row>
    <row r="322" spans="2:13" s="4" customFormat="1" ht="15.75" customHeight="1" x14ac:dyDescent="0.2">
      <c r="B322" s="47"/>
      <c r="C322" s="26" t="s">
        <v>100</v>
      </c>
      <c r="D322" s="24" t="s">
        <v>51</v>
      </c>
      <c r="E322" s="24" t="s">
        <v>114</v>
      </c>
      <c r="F322" s="24"/>
      <c r="G322" s="166">
        <f>SUM(G323+G324)</f>
        <v>18730</v>
      </c>
      <c r="H322" s="167"/>
      <c r="I322" s="168"/>
      <c r="J322" s="21"/>
      <c r="K322" s="130">
        <f>SUM(K323+K324)</f>
        <v>4165.1000000000004</v>
      </c>
      <c r="L322" s="73">
        <f t="shared" si="14"/>
        <v>22.237586759209826</v>
      </c>
      <c r="M322" s="144"/>
    </row>
    <row r="323" spans="2:13" s="4" customFormat="1" ht="55.5" customHeight="1" x14ac:dyDescent="0.2">
      <c r="B323" s="47"/>
      <c r="C323" s="108" t="str">
        <f>'[1]для 2 приложения  (2)'!$B$442</f>
        <v>Муниципальная программа расходования средств местного бюджета на организацию и проведение местных, участие в организации и проведении городских праздничных и иных зрелищных мероприятий</v>
      </c>
      <c r="D323" s="23" t="s">
        <v>51</v>
      </c>
      <c r="E323" s="23" t="s">
        <v>29</v>
      </c>
      <c r="F323" s="23"/>
      <c r="G323" s="169">
        <v>8000</v>
      </c>
      <c r="H323" s="170"/>
      <c r="I323" s="171"/>
      <c r="J323" s="21"/>
      <c r="K323" s="34">
        <v>2565</v>
      </c>
      <c r="L323" s="73">
        <f t="shared" si="14"/>
        <v>32.0625</v>
      </c>
    </row>
    <row r="324" spans="2:13" s="4" customFormat="1" ht="44.25" customHeight="1" x14ac:dyDescent="0.2">
      <c r="B324" s="47"/>
      <c r="C324" s="108" t="s">
        <v>282</v>
      </c>
      <c r="D324" s="29" t="s">
        <v>51</v>
      </c>
      <c r="E324" s="23" t="s">
        <v>30</v>
      </c>
      <c r="F324" s="23" t="s">
        <v>148</v>
      </c>
      <c r="G324" s="186">
        <v>10730</v>
      </c>
      <c r="H324" s="187"/>
      <c r="I324" s="188"/>
      <c r="J324" s="17"/>
      <c r="K324" s="36">
        <v>1600.1</v>
      </c>
      <c r="L324" s="73">
        <f t="shared" si="14"/>
        <v>14.912395153774463</v>
      </c>
    </row>
    <row r="325" spans="2:13" s="4" customFormat="1" ht="15" x14ac:dyDescent="0.2">
      <c r="B325" s="47"/>
      <c r="C325" s="26" t="s">
        <v>115</v>
      </c>
      <c r="D325" s="24" t="s">
        <v>51</v>
      </c>
      <c r="E325" s="24" t="s">
        <v>103</v>
      </c>
      <c r="F325" s="24"/>
      <c r="G325" s="166">
        <f>SUM(G326+G330+G337)</f>
        <v>25128.9</v>
      </c>
      <c r="H325" s="167"/>
      <c r="I325" s="168"/>
      <c r="J325" s="17"/>
      <c r="K325" s="33">
        <f>SUM(K326+K330+K337)</f>
        <v>5107</v>
      </c>
      <c r="L325" s="71">
        <f t="shared" si="14"/>
        <v>20.323213511136579</v>
      </c>
    </row>
    <row r="326" spans="2:13" s="4" customFormat="1" ht="15" x14ac:dyDescent="0.2">
      <c r="B326" s="49"/>
      <c r="C326" s="76" t="s">
        <v>199</v>
      </c>
      <c r="D326" s="78" t="s">
        <v>51</v>
      </c>
      <c r="E326" s="78" t="s">
        <v>200</v>
      </c>
      <c r="F326" s="78"/>
      <c r="G326" s="186">
        <v>1109.7</v>
      </c>
      <c r="H326" s="187"/>
      <c r="I326" s="188"/>
      <c r="J326" s="18">
        <f>SUM(J327)</f>
        <v>83</v>
      </c>
      <c r="K326" s="36">
        <v>179.3</v>
      </c>
      <c r="L326" s="73">
        <f t="shared" si="14"/>
        <v>16.15752005046409</v>
      </c>
    </row>
    <row r="327" spans="2:13" s="4" customFormat="1" ht="39.75" hidden="1" customHeight="1" x14ac:dyDescent="0.2">
      <c r="B327" s="49"/>
      <c r="C327" s="76" t="s">
        <v>206</v>
      </c>
      <c r="D327" s="78" t="s">
        <v>51</v>
      </c>
      <c r="E327" s="78" t="s">
        <v>200</v>
      </c>
      <c r="F327" s="81" t="s">
        <v>149</v>
      </c>
      <c r="G327" s="81"/>
      <c r="H327" s="23"/>
      <c r="I327" s="36">
        <f>SUM(I329)</f>
        <v>631.70000000000005</v>
      </c>
      <c r="J327" s="18">
        <f>SUM(J329)</f>
        <v>83</v>
      </c>
      <c r="K327" s="36">
        <f>SUM(K329)</f>
        <v>157.9</v>
      </c>
      <c r="L327" s="73">
        <f t="shared" ref="L327:L358" si="15">SUM(K327/I327*100)</f>
        <v>24.996042425201836</v>
      </c>
    </row>
    <row r="328" spans="2:13" s="4" customFormat="1" ht="16.5" hidden="1" customHeight="1" x14ac:dyDescent="0.2">
      <c r="B328" s="49"/>
      <c r="C328" s="83" t="s">
        <v>107</v>
      </c>
      <c r="D328" s="84" t="s">
        <v>51</v>
      </c>
      <c r="E328" s="78" t="s">
        <v>200</v>
      </c>
      <c r="F328" s="81" t="s">
        <v>149</v>
      </c>
      <c r="G328" s="81" t="s">
        <v>38</v>
      </c>
      <c r="H328" s="23"/>
      <c r="I328" s="36">
        <f>I329</f>
        <v>631.70000000000005</v>
      </c>
      <c r="J328" s="18"/>
      <c r="K328" s="36">
        <f>K329</f>
        <v>157.9</v>
      </c>
      <c r="L328" s="73">
        <f t="shared" si="15"/>
        <v>24.996042425201836</v>
      </c>
    </row>
    <row r="329" spans="2:13" s="4" customFormat="1" ht="18" hidden="1" customHeight="1" x14ac:dyDescent="0.2">
      <c r="B329" s="49"/>
      <c r="C329" s="83" t="s">
        <v>91</v>
      </c>
      <c r="D329" s="84" t="s">
        <v>51</v>
      </c>
      <c r="E329" s="78" t="s">
        <v>200</v>
      </c>
      <c r="F329" s="81" t="s">
        <v>149</v>
      </c>
      <c r="G329" s="81" t="s">
        <v>19</v>
      </c>
      <c r="H329" s="23"/>
      <c r="I329" s="36">
        <v>631.70000000000005</v>
      </c>
      <c r="J329" s="18">
        <f>SUM(J330)</f>
        <v>83</v>
      </c>
      <c r="K329" s="36">
        <v>157.9</v>
      </c>
      <c r="L329" s="73">
        <f t="shared" si="15"/>
        <v>24.996042425201836</v>
      </c>
    </row>
    <row r="330" spans="2:13" s="4" customFormat="1" ht="15.75" customHeight="1" x14ac:dyDescent="0.2">
      <c r="B330" s="49"/>
      <c r="C330" s="82" t="s">
        <v>207</v>
      </c>
      <c r="D330" s="92" t="s">
        <v>51</v>
      </c>
      <c r="E330" s="81" t="s">
        <v>69</v>
      </c>
      <c r="F330" s="81"/>
      <c r="G330" s="186">
        <v>1283.2</v>
      </c>
      <c r="H330" s="187"/>
      <c r="I330" s="188"/>
      <c r="J330" s="18">
        <v>83</v>
      </c>
      <c r="K330" s="36">
        <v>313.8</v>
      </c>
      <c r="L330" s="73">
        <f>SUM(K330/G330*100)</f>
        <v>24.454488778054863</v>
      </c>
    </row>
    <row r="331" spans="2:13" s="4" customFormat="1" ht="39.75" hidden="1" customHeight="1" x14ac:dyDescent="0.2">
      <c r="B331" s="49"/>
      <c r="C331" s="108" t="s">
        <v>144</v>
      </c>
      <c r="D331" s="109" t="s">
        <v>51</v>
      </c>
      <c r="E331" s="109" t="s">
        <v>69</v>
      </c>
      <c r="F331" s="109" t="s">
        <v>147</v>
      </c>
      <c r="G331" s="109"/>
      <c r="H331" s="23" t="s">
        <v>72</v>
      </c>
      <c r="I331" s="36">
        <f>I332</f>
        <v>175.1</v>
      </c>
      <c r="J331" s="18"/>
      <c r="K331" s="36">
        <f>K332</f>
        <v>39.6</v>
      </c>
      <c r="L331" s="73">
        <f>SUM(K331/I331*100)</f>
        <v>22.615648201027984</v>
      </c>
    </row>
    <row r="332" spans="2:13" s="4" customFormat="1" ht="15.75" hidden="1" customHeight="1" x14ac:dyDescent="0.2">
      <c r="B332" s="49"/>
      <c r="C332" s="108" t="s">
        <v>107</v>
      </c>
      <c r="D332" s="117" t="s">
        <v>51</v>
      </c>
      <c r="E332" s="109" t="s">
        <v>69</v>
      </c>
      <c r="F332" s="109" t="s">
        <v>147</v>
      </c>
      <c r="G332" s="109" t="s">
        <v>38</v>
      </c>
      <c r="H332" s="23"/>
      <c r="I332" s="36">
        <f>I333</f>
        <v>175.1</v>
      </c>
      <c r="J332" s="18"/>
      <c r="K332" s="36">
        <f>K333</f>
        <v>39.6</v>
      </c>
      <c r="L332" s="73">
        <f>SUM(K332/I332*100)</f>
        <v>22.615648201027984</v>
      </c>
    </row>
    <row r="333" spans="2:13" s="4" customFormat="1" ht="33" hidden="1" customHeight="1" x14ac:dyDescent="0.2">
      <c r="B333" s="49"/>
      <c r="C333" s="108" t="s">
        <v>249</v>
      </c>
      <c r="D333" s="117" t="s">
        <v>51</v>
      </c>
      <c r="E333" s="109" t="s">
        <v>69</v>
      </c>
      <c r="F333" s="109" t="s">
        <v>147</v>
      </c>
      <c r="G333" s="109" t="s">
        <v>118</v>
      </c>
      <c r="H333" s="23"/>
      <c r="I333" s="36">
        <v>175.1</v>
      </c>
      <c r="J333" s="18"/>
      <c r="K333" s="36">
        <v>39.6</v>
      </c>
      <c r="L333" s="73">
        <f>SUM(K333/I333*100)</f>
        <v>22.615648201027984</v>
      </c>
    </row>
    <row r="334" spans="2:13" s="4" customFormat="1" ht="39.75" hidden="1" customHeight="1" x14ac:dyDescent="0.2">
      <c r="B334" s="49"/>
      <c r="C334" s="82" t="s">
        <v>130</v>
      </c>
      <c r="D334" s="92" t="s">
        <v>51</v>
      </c>
      <c r="E334" s="81" t="s">
        <v>69</v>
      </c>
      <c r="F334" s="81" t="s">
        <v>208</v>
      </c>
      <c r="G334" s="81"/>
      <c r="H334" s="23" t="s">
        <v>72</v>
      </c>
      <c r="I334" s="36">
        <f>I335</f>
        <v>1105.3</v>
      </c>
      <c r="J334" s="18"/>
      <c r="K334" s="36">
        <f>K335</f>
        <v>276.3</v>
      </c>
      <c r="L334" s="73">
        <f t="shared" si="15"/>
        <v>24.99773817063241</v>
      </c>
    </row>
    <row r="335" spans="2:13" s="4" customFormat="1" ht="15.75" hidden="1" customHeight="1" x14ac:dyDescent="0.2">
      <c r="B335" s="49"/>
      <c r="C335" s="91" t="s">
        <v>107</v>
      </c>
      <c r="D335" s="92" t="s">
        <v>51</v>
      </c>
      <c r="E335" s="81" t="s">
        <v>69</v>
      </c>
      <c r="F335" s="81" t="s">
        <v>208</v>
      </c>
      <c r="G335" s="81" t="s">
        <v>38</v>
      </c>
      <c r="H335" s="23"/>
      <c r="I335" s="36">
        <f>I336</f>
        <v>1105.3</v>
      </c>
      <c r="J335" s="18"/>
      <c r="K335" s="36">
        <f>K336</f>
        <v>276.3</v>
      </c>
      <c r="L335" s="73">
        <f t="shared" si="15"/>
        <v>24.99773817063241</v>
      </c>
    </row>
    <row r="336" spans="2:13" s="4" customFormat="1" ht="15.75" hidden="1" customHeight="1" x14ac:dyDescent="0.2">
      <c r="B336" s="49"/>
      <c r="C336" s="91" t="s">
        <v>91</v>
      </c>
      <c r="D336" s="92" t="s">
        <v>51</v>
      </c>
      <c r="E336" s="81" t="s">
        <v>69</v>
      </c>
      <c r="F336" s="81" t="s">
        <v>208</v>
      </c>
      <c r="G336" s="81" t="s">
        <v>19</v>
      </c>
      <c r="H336" s="23"/>
      <c r="I336" s="36">
        <v>1105.3</v>
      </c>
      <c r="J336" s="18"/>
      <c r="K336" s="36">
        <v>276.3</v>
      </c>
      <c r="L336" s="73">
        <f t="shared" si="15"/>
        <v>24.99773817063241</v>
      </c>
    </row>
    <row r="337" spans="2:12" ht="12.75" customHeight="1" x14ac:dyDescent="0.2">
      <c r="B337" s="47"/>
      <c r="C337" s="30" t="s">
        <v>34</v>
      </c>
      <c r="D337" s="29" t="s">
        <v>51</v>
      </c>
      <c r="E337" s="23" t="s">
        <v>31</v>
      </c>
      <c r="F337" s="23"/>
      <c r="G337" s="186">
        <v>22736</v>
      </c>
      <c r="H337" s="187"/>
      <c r="I337" s="188"/>
      <c r="J337" s="18" t="e">
        <f>SUM(J338+J343)+#REF!</f>
        <v>#REF!</v>
      </c>
      <c r="K337" s="36">
        <v>4613.8999999999996</v>
      </c>
      <c r="L337" s="73">
        <f>SUM(K337/G337*100)</f>
        <v>20.293367346938773</v>
      </c>
    </row>
    <row r="338" spans="2:12" ht="51.75" hidden="1" customHeight="1" x14ac:dyDescent="0.2">
      <c r="B338" s="47"/>
      <c r="C338" s="26" t="s">
        <v>140</v>
      </c>
      <c r="D338" s="27" t="s">
        <v>51</v>
      </c>
      <c r="E338" s="24" t="s">
        <v>31</v>
      </c>
      <c r="F338" s="24" t="s">
        <v>177</v>
      </c>
      <c r="G338" s="24"/>
      <c r="H338" s="24"/>
      <c r="I338" s="35">
        <f>SUM(I340)</f>
        <v>14287</v>
      </c>
      <c r="J338" s="19">
        <f>SUM(J340)</f>
        <v>6449</v>
      </c>
      <c r="K338" s="35">
        <f>SUM(K340)</f>
        <v>3419.5</v>
      </c>
      <c r="L338" s="71">
        <f t="shared" si="15"/>
        <v>23.934345908868202</v>
      </c>
    </row>
    <row r="339" spans="2:12" ht="15" hidden="1" customHeight="1" x14ac:dyDescent="0.2">
      <c r="B339" s="47"/>
      <c r="C339" s="52" t="s">
        <v>107</v>
      </c>
      <c r="D339" s="29" t="s">
        <v>51</v>
      </c>
      <c r="E339" s="23" t="s">
        <v>31</v>
      </c>
      <c r="F339" s="23" t="s">
        <v>177</v>
      </c>
      <c r="G339" s="24" t="s">
        <v>38</v>
      </c>
      <c r="H339" s="23"/>
      <c r="I339" s="36">
        <f>I340</f>
        <v>14287</v>
      </c>
      <c r="J339" s="19"/>
      <c r="K339" s="36">
        <f>K340</f>
        <v>3419.5</v>
      </c>
      <c r="L339" s="73">
        <f t="shared" si="15"/>
        <v>23.934345908868202</v>
      </c>
    </row>
    <row r="340" spans="2:12" ht="18.75" hidden="1" customHeight="1" x14ac:dyDescent="0.2">
      <c r="B340" s="47"/>
      <c r="C340" s="30" t="s">
        <v>91</v>
      </c>
      <c r="D340" s="29" t="s">
        <v>51</v>
      </c>
      <c r="E340" s="23" t="s">
        <v>31</v>
      </c>
      <c r="F340" s="23" t="s">
        <v>177</v>
      </c>
      <c r="G340" s="24" t="s">
        <v>19</v>
      </c>
      <c r="H340" s="23"/>
      <c r="I340" s="36">
        <v>14287</v>
      </c>
      <c r="J340" s="18">
        <v>6449</v>
      </c>
      <c r="K340" s="36">
        <v>3419.5</v>
      </c>
      <c r="L340" s="73">
        <f t="shared" si="15"/>
        <v>23.934345908868202</v>
      </c>
    </row>
    <row r="341" spans="2:12" ht="27" hidden="1" customHeight="1" x14ac:dyDescent="0.2">
      <c r="B341" s="47"/>
      <c r="C341" s="30" t="s">
        <v>134</v>
      </c>
      <c r="D341" s="29" t="s">
        <v>51</v>
      </c>
      <c r="E341" s="23" t="s">
        <v>31</v>
      </c>
      <c r="F341" s="23" t="s">
        <v>177</v>
      </c>
      <c r="G341" s="23" t="s">
        <v>126</v>
      </c>
      <c r="H341" s="23"/>
      <c r="I341" s="36">
        <f>I342</f>
        <v>10426.9</v>
      </c>
      <c r="J341" s="18"/>
      <c r="K341" s="36">
        <f>K342</f>
        <v>10426.9</v>
      </c>
      <c r="L341" s="73">
        <f t="shared" si="15"/>
        <v>100</v>
      </c>
    </row>
    <row r="342" spans="2:12" ht="15" hidden="1" x14ac:dyDescent="0.2">
      <c r="B342" s="47"/>
      <c r="C342" s="30" t="s">
        <v>186</v>
      </c>
      <c r="D342" s="29" t="s">
        <v>51</v>
      </c>
      <c r="E342" s="23" t="s">
        <v>31</v>
      </c>
      <c r="F342" s="23" t="s">
        <v>177</v>
      </c>
      <c r="G342" s="23" t="s">
        <v>126</v>
      </c>
      <c r="H342" s="23" t="s">
        <v>32</v>
      </c>
      <c r="I342" s="36">
        <v>10426.9</v>
      </c>
      <c r="J342" s="18">
        <v>6449</v>
      </c>
      <c r="K342" s="36">
        <v>10426.9</v>
      </c>
      <c r="L342" s="73">
        <f t="shared" si="15"/>
        <v>100</v>
      </c>
    </row>
    <row r="343" spans="2:12" ht="51" hidden="1" x14ac:dyDescent="0.2">
      <c r="B343" s="47"/>
      <c r="C343" s="26" t="s">
        <v>141</v>
      </c>
      <c r="D343" s="27" t="s">
        <v>51</v>
      </c>
      <c r="E343" s="24" t="s">
        <v>31</v>
      </c>
      <c r="F343" s="24" t="s">
        <v>178</v>
      </c>
      <c r="G343" s="23"/>
      <c r="H343" s="23"/>
      <c r="I343" s="35">
        <f>SUM(I345)</f>
        <v>10488.6</v>
      </c>
      <c r="J343" s="19">
        <f>SUM(J345)</f>
        <v>1788.5</v>
      </c>
      <c r="K343" s="35">
        <f>SUM(K345)</f>
        <v>1703.9</v>
      </c>
      <c r="L343" s="71">
        <f t="shared" si="15"/>
        <v>16.245256754952997</v>
      </c>
    </row>
    <row r="344" spans="2:12" ht="15" hidden="1" x14ac:dyDescent="0.2">
      <c r="B344" s="47"/>
      <c r="C344" s="52" t="s">
        <v>107</v>
      </c>
      <c r="D344" s="29" t="s">
        <v>51</v>
      </c>
      <c r="E344" s="23" t="s">
        <v>31</v>
      </c>
      <c r="F344" s="23" t="s">
        <v>178</v>
      </c>
      <c r="G344" s="24" t="s">
        <v>38</v>
      </c>
      <c r="H344" s="23"/>
      <c r="I344" s="36">
        <f>I345</f>
        <v>10488.6</v>
      </c>
      <c r="J344" s="19"/>
      <c r="K344" s="36">
        <f>K345</f>
        <v>1703.9</v>
      </c>
      <c r="L344" s="73">
        <f t="shared" si="15"/>
        <v>16.245256754952997</v>
      </c>
    </row>
    <row r="345" spans="2:12" ht="26.25" hidden="1" customHeight="1" x14ac:dyDescent="0.2">
      <c r="B345" s="47"/>
      <c r="C345" s="67" t="s">
        <v>119</v>
      </c>
      <c r="D345" s="29" t="s">
        <v>51</v>
      </c>
      <c r="E345" s="23" t="s">
        <v>31</v>
      </c>
      <c r="F345" s="23" t="s">
        <v>178</v>
      </c>
      <c r="G345" s="24" t="s">
        <v>118</v>
      </c>
      <c r="H345" s="23"/>
      <c r="I345" s="36">
        <v>10488.6</v>
      </c>
      <c r="J345" s="18">
        <v>1788.5</v>
      </c>
      <c r="K345" s="36">
        <v>1703.9</v>
      </c>
      <c r="L345" s="71">
        <f t="shared" si="15"/>
        <v>16.245256754952997</v>
      </c>
    </row>
    <row r="346" spans="2:12" ht="25.5" hidden="1" customHeight="1" x14ac:dyDescent="0.2">
      <c r="B346" s="47"/>
      <c r="C346" s="28" t="s">
        <v>135</v>
      </c>
      <c r="D346" s="53" t="s">
        <v>51</v>
      </c>
      <c r="E346" s="23" t="s">
        <v>31</v>
      </c>
      <c r="F346" s="23" t="s">
        <v>178</v>
      </c>
      <c r="G346" s="23" t="s">
        <v>125</v>
      </c>
      <c r="H346" s="23"/>
      <c r="I346" s="36">
        <f>I347</f>
        <v>5352</v>
      </c>
      <c r="J346" s="18"/>
      <c r="K346" s="36">
        <f>K347</f>
        <v>5352</v>
      </c>
      <c r="L346" s="71">
        <f t="shared" si="15"/>
        <v>100</v>
      </c>
    </row>
    <row r="347" spans="2:12" ht="15" hidden="1" x14ac:dyDescent="0.2">
      <c r="B347" s="47"/>
      <c r="C347" s="30" t="s">
        <v>45</v>
      </c>
      <c r="D347" s="53" t="s">
        <v>51</v>
      </c>
      <c r="E347" s="23" t="s">
        <v>31</v>
      </c>
      <c r="F347" s="23" t="s">
        <v>178</v>
      </c>
      <c r="G347" s="23" t="s">
        <v>125</v>
      </c>
      <c r="H347" s="23" t="s">
        <v>15</v>
      </c>
      <c r="I347" s="36">
        <v>5352</v>
      </c>
      <c r="J347" s="18">
        <v>1788.5</v>
      </c>
      <c r="K347" s="36">
        <v>5352</v>
      </c>
      <c r="L347" s="71">
        <f t="shared" si="15"/>
        <v>100</v>
      </c>
    </row>
    <row r="348" spans="2:12" ht="15.75" customHeight="1" x14ac:dyDescent="0.2">
      <c r="B348" s="47"/>
      <c r="C348" s="26" t="s">
        <v>101</v>
      </c>
      <c r="D348" s="54" t="s">
        <v>51</v>
      </c>
      <c r="E348" s="24" t="s">
        <v>116</v>
      </c>
      <c r="F348" s="23"/>
      <c r="G348" s="181">
        <f>SUM(G349)</f>
        <v>2030</v>
      </c>
      <c r="H348" s="182"/>
      <c r="I348" s="183"/>
      <c r="J348" s="18"/>
      <c r="K348" s="35">
        <f>SUM(K349)</f>
        <v>201.6</v>
      </c>
      <c r="L348" s="71">
        <f t="shared" ref="L348:L353" si="16">SUM(K348/G348*100)</f>
        <v>9.931034482758621</v>
      </c>
    </row>
    <row r="349" spans="2:12" ht="14.25" hidden="1" customHeight="1" x14ac:dyDescent="0.2">
      <c r="B349" s="47"/>
      <c r="C349" s="30" t="s">
        <v>113</v>
      </c>
      <c r="D349" s="53" t="s">
        <v>51</v>
      </c>
      <c r="E349" s="23" t="s">
        <v>112</v>
      </c>
      <c r="F349" s="23"/>
      <c r="G349" s="186">
        <f>SUM(G350)</f>
        <v>2030</v>
      </c>
      <c r="H349" s="187"/>
      <c r="I349" s="188"/>
      <c r="J349" s="18" t="e">
        <f>SUM(J350)</f>
        <v>#REF!</v>
      </c>
      <c r="K349" s="36">
        <f>SUM(K350)</f>
        <v>201.6</v>
      </c>
      <c r="L349" s="73">
        <f t="shared" si="16"/>
        <v>9.931034482758621</v>
      </c>
    </row>
    <row r="350" spans="2:12" ht="63.75" customHeight="1" x14ac:dyDescent="0.2">
      <c r="B350" s="47"/>
      <c r="C350" s="108" t="s">
        <v>283</v>
      </c>
      <c r="D350" s="24" t="s">
        <v>51</v>
      </c>
      <c r="E350" s="23" t="s">
        <v>112</v>
      </c>
      <c r="F350" s="23" t="s">
        <v>150</v>
      </c>
      <c r="G350" s="186">
        <v>2030</v>
      </c>
      <c r="H350" s="187"/>
      <c r="I350" s="188"/>
      <c r="J350" s="18" t="e">
        <f>SUM(#REF!)</f>
        <v>#REF!</v>
      </c>
      <c r="K350" s="36">
        <v>201.6</v>
      </c>
      <c r="L350" s="73">
        <f t="shared" si="16"/>
        <v>9.931034482758621</v>
      </c>
    </row>
    <row r="351" spans="2:12" ht="14.25" customHeight="1" x14ac:dyDescent="0.2">
      <c r="B351" s="47"/>
      <c r="C351" s="26" t="s">
        <v>102</v>
      </c>
      <c r="D351" s="54" t="s">
        <v>51</v>
      </c>
      <c r="E351" s="24" t="s">
        <v>117</v>
      </c>
      <c r="F351" s="23"/>
      <c r="G351" s="181">
        <f>G352</f>
        <v>1200</v>
      </c>
      <c r="H351" s="182"/>
      <c r="I351" s="183"/>
      <c r="J351" s="18"/>
      <c r="K351" s="35">
        <f>K352</f>
        <v>198.8</v>
      </c>
      <c r="L351" s="71">
        <f t="shared" si="16"/>
        <v>16.56666666666667</v>
      </c>
    </row>
    <row r="352" spans="2:12" ht="14.25" hidden="1" customHeight="1" x14ac:dyDescent="0.2">
      <c r="B352" s="47"/>
      <c r="C352" s="26" t="s">
        <v>58</v>
      </c>
      <c r="D352" s="54" t="s">
        <v>51</v>
      </c>
      <c r="E352" s="24" t="s">
        <v>64</v>
      </c>
      <c r="F352" s="24"/>
      <c r="G352" s="181">
        <f>SUM(G353)</f>
        <v>1200</v>
      </c>
      <c r="H352" s="182"/>
      <c r="I352" s="183"/>
      <c r="J352" s="19">
        <f>SUM(J353)</f>
        <v>1800</v>
      </c>
      <c r="K352" s="35">
        <f>SUM(K353)</f>
        <v>198.8</v>
      </c>
      <c r="L352" s="71">
        <f t="shared" si="16"/>
        <v>16.56666666666667</v>
      </c>
    </row>
    <row r="353" spans="2:12" ht="51.75" customHeight="1" x14ac:dyDescent="0.2">
      <c r="B353" s="47"/>
      <c r="C353" s="108" t="s">
        <v>284</v>
      </c>
      <c r="D353" s="23" t="s">
        <v>51</v>
      </c>
      <c r="E353" s="23" t="s">
        <v>64</v>
      </c>
      <c r="F353" s="23" t="s">
        <v>151</v>
      </c>
      <c r="G353" s="186">
        <v>1200</v>
      </c>
      <c r="H353" s="187"/>
      <c r="I353" s="188"/>
      <c r="J353" s="22">
        <f>SUM(J355)</f>
        <v>1800</v>
      </c>
      <c r="K353" s="36">
        <v>198.8</v>
      </c>
      <c r="L353" s="73">
        <f t="shared" si="16"/>
        <v>16.56666666666667</v>
      </c>
    </row>
    <row r="354" spans="2:12" ht="24.75" hidden="1" customHeight="1" x14ac:dyDescent="0.2">
      <c r="B354" s="47"/>
      <c r="C354" s="30" t="s">
        <v>230</v>
      </c>
      <c r="D354" s="23" t="s">
        <v>51</v>
      </c>
      <c r="E354" s="23" t="s">
        <v>64</v>
      </c>
      <c r="F354" s="23" t="s">
        <v>151</v>
      </c>
      <c r="G354" s="24" t="s">
        <v>35</v>
      </c>
      <c r="H354" s="23"/>
      <c r="I354" s="36">
        <f>I355</f>
        <v>900</v>
      </c>
      <c r="J354" s="22"/>
      <c r="K354" s="36">
        <f>K355</f>
        <v>150</v>
      </c>
      <c r="L354" s="73">
        <f t="shared" si="15"/>
        <v>16.666666666666664</v>
      </c>
    </row>
    <row r="355" spans="2:12" ht="24.75" hidden="1" customHeight="1" x14ac:dyDescent="0.2">
      <c r="B355" s="47"/>
      <c r="C355" s="30" t="s">
        <v>123</v>
      </c>
      <c r="D355" s="23" t="s">
        <v>51</v>
      </c>
      <c r="E355" s="23" t="s">
        <v>64</v>
      </c>
      <c r="F355" s="23" t="s">
        <v>151</v>
      </c>
      <c r="G355" s="24" t="s">
        <v>87</v>
      </c>
      <c r="H355" s="158"/>
      <c r="I355" s="36">
        <v>900</v>
      </c>
      <c r="J355" s="18">
        <f>SUM(J357:J358)</f>
        <v>1800</v>
      </c>
      <c r="K355" s="36">
        <v>150</v>
      </c>
      <c r="L355" s="73">
        <f t="shared" si="15"/>
        <v>16.666666666666664</v>
      </c>
    </row>
    <row r="356" spans="2:12" ht="27.75" hidden="1" customHeight="1" x14ac:dyDescent="0.2">
      <c r="B356" s="47"/>
      <c r="C356" s="30" t="s">
        <v>127</v>
      </c>
      <c r="D356" s="53" t="s">
        <v>51</v>
      </c>
      <c r="E356" s="23" t="s">
        <v>64</v>
      </c>
      <c r="F356" s="23" t="s">
        <v>151</v>
      </c>
      <c r="G356" s="23" t="s">
        <v>76</v>
      </c>
      <c r="H356" s="158"/>
      <c r="I356" s="36">
        <f>I357</f>
        <v>1377.5</v>
      </c>
      <c r="J356" s="18"/>
      <c r="K356" s="36">
        <f>K357</f>
        <v>1377.5</v>
      </c>
      <c r="L356" s="73">
        <f t="shared" si="15"/>
        <v>100</v>
      </c>
    </row>
    <row r="357" spans="2:12" ht="15" hidden="1" x14ac:dyDescent="0.2">
      <c r="B357" s="47"/>
      <c r="C357" s="30" t="s">
        <v>45</v>
      </c>
      <c r="D357" s="53" t="s">
        <v>51</v>
      </c>
      <c r="E357" s="23" t="s">
        <v>64</v>
      </c>
      <c r="F357" s="23" t="s">
        <v>151</v>
      </c>
      <c r="G357" s="23" t="s">
        <v>76</v>
      </c>
      <c r="H357" s="23" t="s">
        <v>15</v>
      </c>
      <c r="I357" s="36">
        <v>1377.5</v>
      </c>
      <c r="J357" s="18">
        <v>1700</v>
      </c>
      <c r="K357" s="36">
        <v>1377.5</v>
      </c>
      <c r="L357" s="73">
        <f t="shared" si="15"/>
        <v>100</v>
      </c>
    </row>
    <row r="358" spans="2:12" ht="14.25" hidden="1" customHeight="1" x14ac:dyDescent="0.2">
      <c r="B358" s="47"/>
      <c r="C358" s="30" t="s">
        <v>20</v>
      </c>
      <c r="D358" s="53" t="s">
        <v>51</v>
      </c>
      <c r="E358" s="23" t="s">
        <v>64</v>
      </c>
      <c r="F358" s="23" t="s">
        <v>151</v>
      </c>
      <c r="G358" s="23" t="s">
        <v>76</v>
      </c>
      <c r="H358" s="23" t="s">
        <v>21</v>
      </c>
      <c r="I358" s="36"/>
      <c r="J358" s="18">
        <v>100</v>
      </c>
      <c r="K358" s="36"/>
      <c r="L358" s="73" t="e">
        <f t="shared" si="15"/>
        <v>#DIV/0!</v>
      </c>
    </row>
    <row r="359" spans="2:12" ht="18" customHeight="1" x14ac:dyDescent="0.2">
      <c r="B359" s="49"/>
      <c r="C359" s="55" t="s">
        <v>33</v>
      </c>
      <c r="D359" s="56"/>
      <c r="E359" s="24"/>
      <c r="F359" s="24"/>
      <c r="G359" s="166">
        <f>SUM(G32+G76)</f>
        <v>286535.59999999998</v>
      </c>
      <c r="H359" s="167"/>
      <c r="I359" s="168"/>
      <c r="J359" s="57" t="e">
        <f>SUM(J32+J76)</f>
        <v>#REF!</v>
      </c>
      <c r="K359" s="33">
        <f>SUM(K32+K76)</f>
        <v>22122.1</v>
      </c>
      <c r="L359" s="71">
        <f>SUM(K359/G359*100)</f>
        <v>7.720541531314085</v>
      </c>
    </row>
    <row r="360" spans="2:12" hidden="1" x14ac:dyDescent="0.2"/>
    <row r="361" spans="2:12" s="93" customFormat="1" ht="36" hidden="1" customHeight="1" x14ac:dyDescent="0.2">
      <c r="B361" s="198" t="s">
        <v>294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</row>
    <row r="362" spans="2:12" s="93" customFormat="1" ht="12.75" hidden="1" customHeight="1" x14ac:dyDescent="0.2"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</row>
    <row r="363" spans="2:12" s="93" customFormat="1" ht="12.75" hidden="1" customHeight="1" x14ac:dyDescent="0.2"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</row>
    <row r="364" spans="2:12" s="93" customFormat="1" ht="12.75" hidden="1" customHeight="1" x14ac:dyDescent="0.2"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</row>
    <row r="365" spans="2:12" s="93" customFormat="1" ht="90.75" customHeight="1" x14ac:dyDescent="0.2"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</row>
  </sheetData>
  <mergeCells count="97">
    <mergeCell ref="G5:I5"/>
    <mergeCell ref="G6:I6"/>
    <mergeCell ref="K21:L21"/>
    <mergeCell ref="K13:L13"/>
    <mergeCell ref="K14:L14"/>
    <mergeCell ref="G17:I17"/>
    <mergeCell ref="G18:I18"/>
    <mergeCell ref="G19:I19"/>
    <mergeCell ref="K19:L19"/>
    <mergeCell ref="K17:L17"/>
    <mergeCell ref="K11:L11"/>
    <mergeCell ref="K12:L12"/>
    <mergeCell ref="K10:L10"/>
    <mergeCell ref="F8:J8"/>
    <mergeCell ref="K8:L8"/>
    <mergeCell ref="K15:L15"/>
    <mergeCell ref="C2:L2"/>
    <mergeCell ref="C3:L3"/>
    <mergeCell ref="G4:I4"/>
    <mergeCell ref="K4:L4"/>
    <mergeCell ref="D14:F14"/>
    <mergeCell ref="D9:F10"/>
    <mergeCell ref="D12:F12"/>
    <mergeCell ref="G9:L9"/>
    <mergeCell ref="G10:I10"/>
    <mergeCell ref="G11:I11"/>
    <mergeCell ref="G13:I13"/>
    <mergeCell ref="G14:I14"/>
    <mergeCell ref="G7:I7"/>
    <mergeCell ref="K5:L5"/>
    <mergeCell ref="K6:L6"/>
    <mergeCell ref="K7:L7"/>
    <mergeCell ref="D15:F15"/>
    <mergeCell ref="B361:L365"/>
    <mergeCell ref="C28:I28"/>
    <mergeCell ref="D17:F17"/>
    <mergeCell ref="D18:F18"/>
    <mergeCell ref="D20:F20"/>
    <mergeCell ref="G20:I20"/>
    <mergeCell ref="D21:F21"/>
    <mergeCell ref="G166:I166"/>
    <mergeCell ref="G224:I224"/>
    <mergeCell ref="G203:I203"/>
    <mergeCell ref="G319:I319"/>
    <mergeCell ref="G320:I320"/>
    <mergeCell ref="G321:I321"/>
    <mergeCell ref="G350:I350"/>
    <mergeCell ref="G348:I348"/>
    <mergeCell ref="B9:B10"/>
    <mergeCell ref="G31:I31"/>
    <mergeCell ref="G161:I161"/>
    <mergeCell ref="G49:I49"/>
    <mergeCell ref="C9:C10"/>
    <mergeCell ref="G15:I15"/>
    <mergeCell ref="G34:I34"/>
    <mergeCell ref="D13:F13"/>
    <mergeCell ref="G32:I32"/>
    <mergeCell ref="G33:I33"/>
    <mergeCell ref="D19:F19"/>
    <mergeCell ref="G21:I21"/>
    <mergeCell ref="G76:I76"/>
    <mergeCell ref="G77:I77"/>
    <mergeCell ref="G78:I78"/>
    <mergeCell ref="G12:I12"/>
    <mergeCell ref="G349:I349"/>
    <mergeCell ref="G352:I352"/>
    <mergeCell ref="G359:I359"/>
    <mergeCell ref="G353:I353"/>
    <mergeCell ref="G322:I322"/>
    <mergeCell ref="G323:I323"/>
    <mergeCell ref="G325:I325"/>
    <mergeCell ref="G326:I326"/>
    <mergeCell ref="G330:I330"/>
    <mergeCell ref="G324:I324"/>
    <mergeCell ref="G351:I351"/>
    <mergeCell ref="G310:I310"/>
    <mergeCell ref="G314:I314"/>
    <mergeCell ref="G225:I225"/>
    <mergeCell ref="K18:L18"/>
    <mergeCell ref="G337:I337"/>
    <mergeCell ref="K20:L20"/>
    <mergeCell ref="G316:I316"/>
    <mergeCell ref="G317:I317"/>
    <mergeCell ref="G318:I318"/>
    <mergeCell ref="G315:I315"/>
    <mergeCell ref="D16:F16"/>
    <mergeCell ref="G16:I16"/>
    <mergeCell ref="K16:L16"/>
    <mergeCell ref="G309:I309"/>
    <mergeCell ref="G204:I204"/>
    <mergeCell ref="G215:I215"/>
    <mergeCell ref="G216:I216"/>
    <mergeCell ref="G221:I221"/>
    <mergeCell ref="G220:I220"/>
    <mergeCell ref="G160:I160"/>
    <mergeCell ref="G22:I22"/>
    <mergeCell ref="K22:L22"/>
  </mergeCells>
  <phoneticPr fontId="15" type="noConversion"/>
  <pageMargins left="0.25" right="0.25" top="0.75" bottom="0.75" header="0.3" footer="0.3"/>
  <pageSetup paperSize="7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1кв 2024 год</vt:lpstr>
      <vt:lpstr>'за 1кв 2024 год'!Область_печати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Черкасская</cp:lastModifiedBy>
  <cp:lastPrinted>2024-04-02T07:08:59Z</cp:lastPrinted>
  <dcterms:created xsi:type="dcterms:W3CDTF">2007-12-14T23:20:20Z</dcterms:created>
  <dcterms:modified xsi:type="dcterms:W3CDTF">2024-04-04T12:21:20Z</dcterms:modified>
</cp:coreProperties>
</file>