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ая\ОТЧЕТЫ ПО ДОХОДАМ И РАСХОДАМ\ОТЧЕТЫ ПО ДОХОДАМ И РАСХОДАМ за 2024г\"/>
    </mc:Choice>
  </mc:AlternateContent>
  <xr:revisionPtr revIDLastSave="0" documentId="13_ncr:1_{A38A0A89-6390-466A-8170-80EB5FFAE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 4 кв 2024 год" sheetId="25" r:id="rId1"/>
  </sheets>
  <externalReferences>
    <externalReference r:id="rId2"/>
  </externalReferences>
  <definedNames>
    <definedName name="_xlnm.Print_Area" localSheetId="0">'за 4 кв 2024 год'!$A$7:$K$359</definedName>
  </definedNames>
  <calcPr calcId="181029" calcMode="manual"/>
</workbook>
</file>

<file path=xl/calcChain.xml><?xml version="1.0" encoding="utf-8"?>
<calcChain xmlns="http://schemas.openxmlformats.org/spreadsheetml/2006/main">
  <c r="C12" i="25" l="1"/>
  <c r="J77" i="25"/>
  <c r="B320" i="25" l="1"/>
  <c r="B323" i="25" l="1"/>
  <c r="B204" i="25"/>
  <c r="B49" i="25"/>
  <c r="K160" i="25" l="1"/>
  <c r="F77" i="25"/>
  <c r="J322" i="25"/>
  <c r="F322" i="25"/>
  <c r="F12" i="25"/>
  <c r="D7" i="25"/>
  <c r="F7" i="25"/>
  <c r="F18" i="25"/>
  <c r="C18" i="25"/>
  <c r="J20" i="25"/>
  <c r="J21" i="25"/>
  <c r="J19" i="25"/>
  <c r="J14" i="25"/>
  <c r="J13" i="25"/>
  <c r="J6" i="25"/>
  <c r="J5" i="25"/>
  <c r="I35" i="25"/>
  <c r="I34" i="25" s="1"/>
  <c r="H36" i="25"/>
  <c r="I36" i="25"/>
  <c r="J36" i="25"/>
  <c r="I37" i="25"/>
  <c r="K37" i="25"/>
  <c r="H39" i="25"/>
  <c r="H38" i="25" s="1"/>
  <c r="K38" i="25" s="1"/>
  <c r="J39" i="25"/>
  <c r="K40" i="25"/>
  <c r="H41" i="25"/>
  <c r="K41" i="25"/>
  <c r="H42" i="25"/>
  <c r="J42" i="25"/>
  <c r="K42" i="25" s="1"/>
  <c r="K43" i="25"/>
  <c r="H44" i="25"/>
  <c r="J44" i="25"/>
  <c r="K45" i="25"/>
  <c r="H46" i="25"/>
  <c r="H47" i="25"/>
  <c r="K81" i="25"/>
  <c r="K333" i="25"/>
  <c r="J332" i="25"/>
  <c r="J331" i="25"/>
  <c r="K331" i="25" s="1"/>
  <c r="H332" i="25"/>
  <c r="H331" i="25"/>
  <c r="J51" i="25"/>
  <c r="H303" i="25"/>
  <c r="I305" i="25"/>
  <c r="I304" i="25"/>
  <c r="H304" i="25"/>
  <c r="K305" i="25"/>
  <c r="J304" i="25"/>
  <c r="J303" i="25"/>
  <c r="K303" i="25" s="1"/>
  <c r="K223" i="25"/>
  <c r="J222" i="25"/>
  <c r="J221" i="25"/>
  <c r="H222" i="25"/>
  <c r="H168" i="25"/>
  <c r="H167" i="25"/>
  <c r="K247" i="25"/>
  <c r="J246" i="25"/>
  <c r="J245" i="25"/>
  <c r="K245" i="25"/>
  <c r="K219" i="25"/>
  <c r="J217" i="25"/>
  <c r="J218" i="25"/>
  <c r="J190" i="25"/>
  <c r="K190" i="25" s="1"/>
  <c r="H190" i="25"/>
  <c r="H189" i="25" s="1"/>
  <c r="J180" i="25"/>
  <c r="J181" i="25"/>
  <c r="I182" i="25"/>
  <c r="I180" i="25" s="1"/>
  <c r="H182" i="25"/>
  <c r="J255" i="25"/>
  <c r="J254" i="25" s="1"/>
  <c r="K254" i="25" s="1"/>
  <c r="K256" i="25"/>
  <c r="H255" i="25"/>
  <c r="H254" i="25"/>
  <c r="I254" i="25"/>
  <c r="J94" i="25"/>
  <c r="J307" i="25"/>
  <c r="J306" i="25"/>
  <c r="H307" i="25"/>
  <c r="H306" i="25"/>
  <c r="K306" i="25" s="1"/>
  <c r="J301" i="25"/>
  <c r="H301" i="25"/>
  <c r="K301" i="25" s="1"/>
  <c r="J296" i="25"/>
  <c r="K296" i="25" s="1"/>
  <c r="H296" i="25"/>
  <c r="J293" i="25"/>
  <c r="H293" i="25"/>
  <c r="K293" i="25"/>
  <c r="J290" i="25"/>
  <c r="J289" i="25"/>
  <c r="H290" i="25"/>
  <c r="H289" i="25" s="1"/>
  <c r="J277" i="25"/>
  <c r="H277" i="25"/>
  <c r="J261" i="25"/>
  <c r="K261" i="25" s="1"/>
  <c r="H261" i="25"/>
  <c r="J258" i="25"/>
  <c r="H258" i="25"/>
  <c r="J252" i="25"/>
  <c r="K252" i="25" s="1"/>
  <c r="H252" i="25"/>
  <c r="J249" i="25"/>
  <c r="K249" i="25" s="1"/>
  <c r="H249" i="25"/>
  <c r="J243" i="25"/>
  <c r="H243" i="25"/>
  <c r="K243" i="25"/>
  <c r="J235" i="25"/>
  <c r="J234" i="25"/>
  <c r="H235" i="25"/>
  <c r="H234" i="25" s="1"/>
  <c r="J211" i="25"/>
  <c r="K211" i="25" s="1"/>
  <c r="H211" i="25"/>
  <c r="K202" i="25"/>
  <c r="J201" i="25"/>
  <c r="J200" i="25" s="1"/>
  <c r="H201" i="25"/>
  <c r="J193" i="25"/>
  <c r="J192" i="25" s="1"/>
  <c r="H193" i="25"/>
  <c r="K194" i="25"/>
  <c r="J184" i="25"/>
  <c r="K184" i="25"/>
  <c r="J176" i="25"/>
  <c r="J175" i="25"/>
  <c r="K175" i="25" s="1"/>
  <c r="H176" i="25"/>
  <c r="H175" i="25"/>
  <c r="J168" i="25"/>
  <c r="J171" i="25"/>
  <c r="H171" i="25"/>
  <c r="K171" i="25" s="1"/>
  <c r="J139" i="25"/>
  <c r="H139" i="25"/>
  <c r="J130" i="25"/>
  <c r="H130" i="25"/>
  <c r="J121" i="25"/>
  <c r="H121" i="25"/>
  <c r="K121" i="25" s="1"/>
  <c r="J101" i="25"/>
  <c r="H101" i="25"/>
  <c r="H94" i="25"/>
  <c r="H93" i="25" s="1"/>
  <c r="J88" i="25"/>
  <c r="K88" i="25" s="1"/>
  <c r="H88" i="25"/>
  <c r="J80" i="25"/>
  <c r="H80" i="25"/>
  <c r="H79" i="25" s="1"/>
  <c r="J69" i="25"/>
  <c r="K69" i="25" s="1"/>
  <c r="J68" i="25"/>
  <c r="H69" i="25"/>
  <c r="J66" i="25"/>
  <c r="K66" i="25" s="1"/>
  <c r="K67" i="25"/>
  <c r="H66" i="25"/>
  <c r="J64" i="25"/>
  <c r="H64" i="25"/>
  <c r="J54" i="25"/>
  <c r="H54" i="25"/>
  <c r="H53" i="25" s="1"/>
  <c r="J335" i="25"/>
  <c r="K335" i="25" s="1"/>
  <c r="H335" i="25"/>
  <c r="H334" i="25" s="1"/>
  <c r="K330" i="25"/>
  <c r="K336" i="25"/>
  <c r="I277" i="25"/>
  <c r="K259" i="25"/>
  <c r="I252" i="25"/>
  <c r="K191" i="25"/>
  <c r="I80" i="25"/>
  <c r="K70" i="25"/>
  <c r="I54" i="25"/>
  <c r="J71" i="25"/>
  <c r="J82" i="25"/>
  <c r="K82" i="25" s="1"/>
  <c r="J85" i="25"/>
  <c r="K85" i="25" s="1"/>
  <c r="J90" i="25"/>
  <c r="K90" i="25"/>
  <c r="J104" i="25"/>
  <c r="J108" i="25"/>
  <c r="J112" i="25"/>
  <c r="J111" i="25"/>
  <c r="J118" i="25"/>
  <c r="J133" i="25"/>
  <c r="J132" i="25"/>
  <c r="K132" i="25" s="1"/>
  <c r="J135" i="25"/>
  <c r="J137" i="25"/>
  <c r="J142" i="25"/>
  <c r="J146" i="25"/>
  <c r="J141" i="25"/>
  <c r="K141" i="25" s="1"/>
  <c r="J150" i="25"/>
  <c r="J154" i="25"/>
  <c r="J163" i="25"/>
  <c r="J162" i="25"/>
  <c r="J161" i="25" s="1"/>
  <c r="K161" i="25" s="1"/>
  <c r="J170" i="25"/>
  <c r="J178" i="25"/>
  <c r="K185" i="25"/>
  <c r="J183" i="25"/>
  <c r="K183" i="25" s="1"/>
  <c r="J186" i="25"/>
  <c r="J196" i="25"/>
  <c r="J198" i="25"/>
  <c r="J195" i="25"/>
  <c r="J206" i="25"/>
  <c r="J205" i="25"/>
  <c r="J210" i="25"/>
  <c r="K210" i="25" s="1"/>
  <c r="J209" i="25"/>
  <c r="J208" i="25" s="1"/>
  <c r="K208" i="25" s="1"/>
  <c r="J230" i="25"/>
  <c r="J232" i="25"/>
  <c r="J239" i="25"/>
  <c r="J237" i="25" s="1"/>
  <c r="J242" i="25"/>
  <c r="J248" i="25"/>
  <c r="K248" i="25" s="1"/>
  <c r="J251" i="25"/>
  <c r="J266" i="25"/>
  <c r="K266" i="25" s="1"/>
  <c r="J263" i="25"/>
  <c r="K263" i="25" s="1"/>
  <c r="J260" i="25"/>
  <c r="J282" i="25"/>
  <c r="J276" i="25"/>
  <c r="K276" i="25" s="1"/>
  <c r="J295" i="25"/>
  <c r="K295" i="25" s="1"/>
  <c r="J300" i="25"/>
  <c r="J311" i="25"/>
  <c r="J328" i="25"/>
  <c r="J338" i="25"/>
  <c r="K338" i="25"/>
  <c r="J343" i="25"/>
  <c r="K343" i="25" s="1"/>
  <c r="J349" i="25"/>
  <c r="J348" i="25" s="1"/>
  <c r="J352" i="25"/>
  <c r="K352" i="25" s="1"/>
  <c r="H71" i="25"/>
  <c r="K71" i="25" s="1"/>
  <c r="H82" i="25"/>
  <c r="H85" i="25"/>
  <c r="H90" i="25"/>
  <c r="H104" i="25"/>
  <c r="H103" i="25" s="1"/>
  <c r="H108" i="25"/>
  <c r="H112" i="25"/>
  <c r="H111" i="25" s="1"/>
  <c r="H118" i="25"/>
  <c r="H133" i="25"/>
  <c r="H132" i="25"/>
  <c r="H135" i="25"/>
  <c r="H137" i="25"/>
  <c r="H142" i="25"/>
  <c r="H146" i="25"/>
  <c r="H141" i="25" s="1"/>
  <c r="H150" i="25"/>
  <c r="K150" i="25" s="1"/>
  <c r="H154" i="25"/>
  <c r="H163" i="25"/>
  <c r="H162" i="25"/>
  <c r="H170" i="25"/>
  <c r="K170" i="25" s="1"/>
  <c r="H178" i="25"/>
  <c r="H183" i="25"/>
  <c r="H186" i="25"/>
  <c r="K186" i="25"/>
  <c r="H196" i="25"/>
  <c r="H198" i="25"/>
  <c r="H206" i="25"/>
  <c r="H205" i="25"/>
  <c r="H210" i="25"/>
  <c r="H209" i="25" s="1"/>
  <c r="H208" i="25" s="1"/>
  <c r="H230" i="25"/>
  <c r="K230" i="25"/>
  <c r="H232" i="25"/>
  <c r="H239" i="25"/>
  <c r="H237" i="25"/>
  <c r="H242" i="25"/>
  <c r="H248" i="25"/>
  <c r="H251" i="25"/>
  <c r="K251" i="25" s="1"/>
  <c r="H257" i="25"/>
  <c r="K257" i="25" s="1"/>
  <c r="H266" i="25"/>
  <c r="H263" i="25"/>
  <c r="H260" i="25"/>
  <c r="K260" i="25" s="1"/>
  <c r="H282" i="25"/>
  <c r="H279" i="25"/>
  <c r="H276" i="25"/>
  <c r="H295" i="25"/>
  <c r="H300" i="25"/>
  <c r="K300" i="25"/>
  <c r="H311" i="25"/>
  <c r="K311" i="25"/>
  <c r="H338" i="25"/>
  <c r="H343" i="25"/>
  <c r="K337" i="25"/>
  <c r="K358" i="25"/>
  <c r="K357" i="25"/>
  <c r="J356" i="25"/>
  <c r="H356" i="25"/>
  <c r="K356" i="25" s="1"/>
  <c r="K347" i="25"/>
  <c r="J346" i="25"/>
  <c r="H346" i="25"/>
  <c r="K346" i="25"/>
  <c r="K345" i="25"/>
  <c r="J344" i="25"/>
  <c r="H344" i="25"/>
  <c r="K344" i="25"/>
  <c r="K342" i="25"/>
  <c r="J341" i="25"/>
  <c r="H341" i="25"/>
  <c r="K341" i="25" s="1"/>
  <c r="J339" i="25"/>
  <c r="K313" i="25"/>
  <c r="J312" i="25"/>
  <c r="K312" i="25"/>
  <c r="H312" i="25"/>
  <c r="K302" i="25"/>
  <c r="K299" i="25"/>
  <c r="J298" i="25"/>
  <c r="K298" i="25" s="1"/>
  <c r="H298" i="25"/>
  <c r="K297" i="25"/>
  <c r="K294" i="25"/>
  <c r="J292" i="25"/>
  <c r="H292" i="25"/>
  <c r="K292" i="25" s="1"/>
  <c r="K288" i="25"/>
  <c r="K287" i="25"/>
  <c r="J286" i="25"/>
  <c r="K286" i="25"/>
  <c r="H286" i="25"/>
  <c r="J285" i="25"/>
  <c r="H285" i="25"/>
  <c r="K284" i="25"/>
  <c r="K283" i="25"/>
  <c r="K281" i="25"/>
  <c r="K280" i="25"/>
  <c r="K278" i="25"/>
  <c r="J274" i="25"/>
  <c r="J273" i="25" s="1"/>
  <c r="H274" i="25"/>
  <c r="H273" i="25"/>
  <c r="K272" i="25"/>
  <c r="K271" i="25"/>
  <c r="J270" i="25"/>
  <c r="J269" i="25"/>
  <c r="H270" i="25"/>
  <c r="K268" i="25"/>
  <c r="K267" i="25"/>
  <c r="K265" i="25"/>
  <c r="K264" i="25"/>
  <c r="K253" i="25"/>
  <c r="K250" i="25"/>
  <c r="K236" i="25"/>
  <c r="K233" i="25"/>
  <c r="K231" i="25"/>
  <c r="K214" i="25"/>
  <c r="J213" i="25"/>
  <c r="K213" i="25" s="1"/>
  <c r="H213" i="25"/>
  <c r="K212" i="25"/>
  <c r="K207" i="25"/>
  <c r="K197" i="25"/>
  <c r="K188" i="25"/>
  <c r="J187" i="25"/>
  <c r="H187" i="25"/>
  <c r="K179" i="25"/>
  <c r="K174" i="25"/>
  <c r="J173" i="25"/>
  <c r="H173" i="25"/>
  <c r="K172" i="25"/>
  <c r="K165" i="25"/>
  <c r="K164" i="25"/>
  <c r="K159" i="25"/>
  <c r="J158" i="25"/>
  <c r="K158" i="25"/>
  <c r="H158" i="25"/>
  <c r="J157" i="25"/>
  <c r="H157" i="25"/>
  <c r="K157" i="25" s="1"/>
  <c r="K169" i="25"/>
  <c r="K152" i="25"/>
  <c r="K151" i="25"/>
  <c r="K148" i="25"/>
  <c r="K147" i="25"/>
  <c r="K145" i="25"/>
  <c r="K144" i="25"/>
  <c r="K143" i="25"/>
  <c r="K134" i="25"/>
  <c r="K128" i="25"/>
  <c r="J127" i="25"/>
  <c r="H127" i="25"/>
  <c r="K126" i="25"/>
  <c r="J125" i="25"/>
  <c r="H125" i="25"/>
  <c r="K125" i="25" s="1"/>
  <c r="K124" i="25"/>
  <c r="J123" i="25"/>
  <c r="H123" i="25"/>
  <c r="K123" i="25" s="1"/>
  <c r="K122" i="25"/>
  <c r="K106" i="25"/>
  <c r="K105" i="25"/>
  <c r="K102" i="25"/>
  <c r="K100" i="25"/>
  <c r="J99" i="25"/>
  <c r="H99" i="25"/>
  <c r="K98" i="25"/>
  <c r="J97" i="25"/>
  <c r="K97" i="25" s="1"/>
  <c r="H97" i="25"/>
  <c r="J96" i="25"/>
  <c r="K96" i="25" s="1"/>
  <c r="H96" i="25"/>
  <c r="K95" i="25"/>
  <c r="K92" i="25"/>
  <c r="J91" i="25"/>
  <c r="K91" i="25" s="1"/>
  <c r="H91" i="25"/>
  <c r="K89" i="25"/>
  <c r="K87" i="25"/>
  <c r="J86" i="25"/>
  <c r="H86" i="25"/>
  <c r="K86" i="25" s="1"/>
  <c r="K84" i="25"/>
  <c r="J83" i="25"/>
  <c r="H83" i="25"/>
  <c r="K75" i="25"/>
  <c r="H74" i="25"/>
  <c r="K74" i="25" s="1"/>
  <c r="K73" i="25"/>
  <c r="J72" i="25"/>
  <c r="H72" i="25"/>
  <c r="K72" i="25" s="1"/>
  <c r="K65" i="25"/>
  <c r="H62" i="25"/>
  <c r="H61" i="25"/>
  <c r="H59" i="25"/>
  <c r="H57" i="25"/>
  <c r="H56" i="25"/>
  <c r="K55" i="25"/>
  <c r="I32" i="25"/>
  <c r="I53" i="25"/>
  <c r="I55" i="25"/>
  <c r="I79" i="25"/>
  <c r="I78" i="25"/>
  <c r="I93" i="25"/>
  <c r="I167" i="25"/>
  <c r="I166" i="25"/>
  <c r="I210" i="25"/>
  <c r="I209" i="25" s="1"/>
  <c r="I239" i="25"/>
  <c r="I236" i="25"/>
  <c r="I234" i="25" s="1"/>
  <c r="I244" i="25"/>
  <c r="I242" i="25"/>
  <c r="I250" i="25"/>
  <c r="I247" i="25" s="1"/>
  <c r="I253" i="25"/>
  <c r="I251" i="25"/>
  <c r="I257" i="25"/>
  <c r="I270" i="25"/>
  <c r="I269" i="25" s="1"/>
  <c r="I278" i="25"/>
  <c r="I276" i="25"/>
  <c r="I287" i="25"/>
  <c r="I285" i="25" s="1"/>
  <c r="I289" i="25"/>
  <c r="I317" i="25"/>
  <c r="I314" i="25" s="1"/>
  <c r="I350" i="25"/>
  <c r="I349" i="25" s="1"/>
  <c r="I81" i="25"/>
  <c r="I89" i="25"/>
  <c r="I118" i="25"/>
  <c r="I329" i="25"/>
  <c r="I327" i="25"/>
  <c r="I326" i="25"/>
  <c r="I338" i="25"/>
  <c r="I337" i="25" s="1"/>
  <c r="I343" i="25"/>
  <c r="I355" i="25"/>
  <c r="I353" i="25" s="1"/>
  <c r="I352" i="25" s="1"/>
  <c r="H339" i="25"/>
  <c r="K355" i="25"/>
  <c r="K340" i="25"/>
  <c r="F349" i="25"/>
  <c r="F348" i="25" s="1"/>
  <c r="K244" i="25"/>
  <c r="J327" i="25"/>
  <c r="K327" i="25" s="1"/>
  <c r="K329" i="25"/>
  <c r="H327" i="25"/>
  <c r="K326" i="25"/>
  <c r="H328" i="25"/>
  <c r="K177" i="25"/>
  <c r="K262" i="25"/>
  <c r="K291" i="25"/>
  <c r="H354" i="25"/>
  <c r="J354" i="25"/>
  <c r="K131" i="25"/>
  <c r="K140" i="25"/>
  <c r="K308" i="25"/>
  <c r="J257" i="25"/>
  <c r="H68" i="25"/>
  <c r="K68" i="25" s="1"/>
  <c r="H245" i="25"/>
  <c r="H246" i="25"/>
  <c r="K246" i="25"/>
  <c r="K52" i="25"/>
  <c r="H51" i="25"/>
  <c r="H50" i="25"/>
  <c r="H217" i="25"/>
  <c r="H218" i="25"/>
  <c r="K178" i="25"/>
  <c r="K319" i="25"/>
  <c r="K320" i="25"/>
  <c r="K315" i="25"/>
  <c r="K350" i="25"/>
  <c r="K318" i="25"/>
  <c r="K285" i="25"/>
  <c r="K324" i="25"/>
  <c r="F314" i="25"/>
  <c r="K316" i="25"/>
  <c r="K235" i="25"/>
  <c r="K317" i="25"/>
  <c r="K321" i="25"/>
  <c r="I303" i="25"/>
  <c r="K339" i="25"/>
  <c r="K323" i="25"/>
  <c r="J314" i="25"/>
  <c r="I315" i="25"/>
  <c r="I316" i="25"/>
  <c r="J215" i="25"/>
  <c r="J203" i="25"/>
  <c r="J224" i="25"/>
  <c r="J325" i="25"/>
  <c r="J33" i="25"/>
  <c r="J32" i="25" s="1"/>
  <c r="K39" i="25"/>
  <c r="K290" i="25"/>
  <c r="K205" i="25"/>
  <c r="J103" i="25"/>
  <c r="K103" i="25" s="1"/>
  <c r="J334" i="25"/>
  <c r="K334" i="25"/>
  <c r="K78" i="25"/>
  <c r="K139" i="25"/>
  <c r="K196" i="25"/>
  <c r="K101" i="25"/>
  <c r="K304" i="25"/>
  <c r="K206" i="25"/>
  <c r="K307" i="25"/>
  <c r="K142" i="25"/>
  <c r="H200" i="25"/>
  <c r="K200" i="25" s="1"/>
  <c r="K201" i="25"/>
  <c r="J279" i="25"/>
  <c r="K279" i="25"/>
  <c r="K282" i="25"/>
  <c r="K218" i="25"/>
  <c r="K354" i="25"/>
  <c r="K258" i="25"/>
  <c r="K277" i="25"/>
  <c r="K187" i="25"/>
  <c r="F352" i="25"/>
  <c r="F351" i="25" s="1"/>
  <c r="K353" i="25"/>
  <c r="K217" i="25"/>
  <c r="F221" i="25"/>
  <c r="K44" i="25"/>
  <c r="H35" i="25"/>
  <c r="K49" i="25"/>
  <c r="I52" i="25"/>
  <c r="I51" i="25" s="1"/>
  <c r="I50" i="25" s="1"/>
  <c r="I49" i="25"/>
  <c r="H149" i="25"/>
  <c r="J167" i="25"/>
  <c r="K167" i="25"/>
  <c r="K168" i="25"/>
  <c r="K166" i="25"/>
  <c r="F325" i="25"/>
  <c r="H229" i="25"/>
  <c r="H228" i="25" s="1"/>
  <c r="H227" i="25" s="1"/>
  <c r="K225" i="25"/>
  <c r="F224" i="25"/>
  <c r="K216" i="25"/>
  <c r="K220" i="25"/>
  <c r="F33" i="25"/>
  <c r="K34" i="25"/>
  <c r="F215" i="25"/>
  <c r="K215" i="25" s="1"/>
  <c r="K133" i="25"/>
  <c r="K83" i="25"/>
  <c r="K127" i="25"/>
  <c r="J149" i="25"/>
  <c r="K99" i="25"/>
  <c r="K273" i="25"/>
  <c r="H226" i="25"/>
  <c r="K204" i="25"/>
  <c r="F203" i="25"/>
  <c r="K203" i="25" s="1"/>
  <c r="J189" i="25"/>
  <c r="K189" i="25" s="1"/>
  <c r="K255" i="25"/>
  <c r="H129" i="25"/>
  <c r="I181" i="25"/>
  <c r="H181" i="25"/>
  <c r="K181" i="25" s="1"/>
  <c r="K146" i="25"/>
  <c r="K222" i="25"/>
  <c r="K332" i="25"/>
  <c r="K163" i="25"/>
  <c r="K176" i="25"/>
  <c r="D11" i="25" l="1"/>
  <c r="J18" i="25"/>
  <c r="K322" i="25"/>
  <c r="F11" i="25"/>
  <c r="J12" i="25"/>
  <c r="K314" i="25"/>
  <c r="K33" i="25"/>
  <c r="K224" i="25"/>
  <c r="J351" i="25"/>
  <c r="K351" i="25" s="1"/>
  <c r="I245" i="25"/>
  <c r="I246" i="25"/>
  <c r="H269" i="25"/>
  <c r="K270" i="25"/>
  <c r="J129" i="25"/>
  <c r="K129" i="25" s="1"/>
  <c r="K130" i="25"/>
  <c r="K269" i="25"/>
  <c r="K328" i="25"/>
  <c r="K237" i="25"/>
  <c r="J53" i="25"/>
  <c r="K53" i="25" s="1"/>
  <c r="K54" i="25"/>
  <c r="H192" i="25"/>
  <c r="K193" i="25"/>
  <c r="K182" i="25"/>
  <c r="H180" i="25"/>
  <c r="K180" i="25" s="1"/>
  <c r="K221" i="25"/>
  <c r="K36" i="25"/>
  <c r="J35" i="25"/>
  <c r="K35" i="25" s="1"/>
  <c r="I248" i="25"/>
  <c r="I225" i="25" s="1"/>
  <c r="H195" i="25"/>
  <c r="K195" i="25" s="1"/>
  <c r="K310" i="25"/>
  <c r="J309" i="25"/>
  <c r="J229" i="25"/>
  <c r="K232" i="25"/>
  <c r="K192" i="25"/>
  <c r="K234" i="25"/>
  <c r="K289" i="25"/>
  <c r="K242" i="25"/>
  <c r="K149" i="25"/>
  <c r="K209" i="25"/>
  <c r="K162" i="25"/>
  <c r="K325" i="25"/>
  <c r="K173" i="25"/>
  <c r="K104" i="25"/>
  <c r="J63" i="25"/>
  <c r="K64" i="25"/>
  <c r="J79" i="25"/>
  <c r="K79" i="25" s="1"/>
  <c r="K80" i="25"/>
  <c r="K94" i="25"/>
  <c r="J93" i="25"/>
  <c r="K93" i="25" s="1"/>
  <c r="J50" i="25"/>
  <c r="K50" i="25" s="1"/>
  <c r="K51" i="25"/>
  <c r="F32" i="25"/>
  <c r="K32" i="25" s="1"/>
  <c r="K348" i="25"/>
  <c r="K349" i="25"/>
  <c r="F309" i="25"/>
  <c r="F76" i="25" s="1"/>
  <c r="J11" i="25" l="1"/>
  <c r="I219" i="25"/>
  <c r="I223" i="25"/>
  <c r="I222" i="25" s="1"/>
  <c r="I221" i="25" s="1"/>
  <c r="I220" i="25" s="1"/>
  <c r="I76" i="25"/>
  <c r="I359" i="25" s="1"/>
  <c r="J76" i="25"/>
  <c r="J359" i="25" s="1"/>
  <c r="K77" i="25"/>
  <c r="J228" i="25"/>
  <c r="K229" i="25"/>
  <c r="J62" i="25"/>
  <c r="K63" i="25"/>
  <c r="K309" i="25"/>
  <c r="J226" i="25" l="1"/>
  <c r="K226" i="25" s="1"/>
  <c r="K228" i="25"/>
  <c r="J227" i="25"/>
  <c r="K227" i="25" s="1"/>
  <c r="K62" i="25"/>
  <c r="J61" i="25"/>
  <c r="I217" i="25"/>
  <c r="I216" i="25" s="1"/>
  <c r="I215" i="25" s="1"/>
  <c r="I218" i="25"/>
  <c r="F359" i="25"/>
  <c r="K359" i="25" s="1"/>
  <c r="K76" i="25"/>
  <c r="K61" i="25" l="1"/>
  <c r="J60" i="25"/>
  <c r="K60" i="25" l="1"/>
  <c r="J59" i="25"/>
  <c r="K59" i="25" l="1"/>
  <c r="J58" i="25"/>
  <c r="J57" i="25" l="1"/>
  <c r="K58" i="25"/>
  <c r="K57" i="25" l="1"/>
  <c r="J56" i="25"/>
  <c r="K56" i="25" s="1"/>
</calcChain>
</file>

<file path=xl/sharedStrings.xml><?xml version="1.0" encoding="utf-8"?>
<sst xmlns="http://schemas.openxmlformats.org/spreadsheetml/2006/main" count="1628" uniqueCount="295">
  <si>
    <t>№ п/п</t>
  </si>
  <si>
    <t>0100</t>
  </si>
  <si>
    <t>0102</t>
  </si>
  <si>
    <t>Заработная плата</t>
  </si>
  <si>
    <t>211</t>
  </si>
  <si>
    <t>213</t>
  </si>
  <si>
    <t>Услуги связи</t>
  </si>
  <si>
    <t>221</t>
  </si>
  <si>
    <t>0103</t>
  </si>
  <si>
    <t>Транспортные услуги</t>
  </si>
  <si>
    <t>222</t>
  </si>
  <si>
    <t>Коммунальные услуги</t>
  </si>
  <si>
    <t>223</t>
  </si>
  <si>
    <t>Услуги по содержанию имущества</t>
  </si>
  <si>
    <t>225</t>
  </si>
  <si>
    <t>226</t>
  </si>
  <si>
    <t>Прочие расходы</t>
  </si>
  <si>
    <t>290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</si>
  <si>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</si>
  <si>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</si>
  <si>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</si>
  <si>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</si>
  <si>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Другие общегосударственные вопросы</t>
  </si>
  <si>
    <t>0104</t>
  </si>
  <si>
    <t>0300</t>
  </si>
  <si>
    <t>0500</t>
  </si>
  <si>
    <t>Благоустройство</t>
  </si>
  <si>
    <t>0503</t>
  </si>
  <si>
    <t>0700</t>
  </si>
  <si>
    <t>0801</t>
  </si>
  <si>
    <t>0804</t>
  </si>
  <si>
    <t>1004</t>
  </si>
  <si>
    <t>262</t>
  </si>
  <si>
    <t>ИТОГО:</t>
  </si>
  <si>
    <t>Охрана семьи и детства</t>
  </si>
  <si>
    <t>200</t>
  </si>
  <si>
    <t>210</t>
  </si>
  <si>
    <t>220</t>
  </si>
  <si>
    <t>300</t>
  </si>
  <si>
    <t xml:space="preserve">Прочие работы, услуги </t>
  </si>
  <si>
    <t>Поступление нефинансовых активов</t>
  </si>
  <si>
    <t>600 02 02</t>
  </si>
  <si>
    <t>Начисления на выплаты по оплате труда</t>
  </si>
  <si>
    <t>Заработная плата и начисления по оплате труда</t>
  </si>
  <si>
    <t>Оплата работ, услуг</t>
  </si>
  <si>
    <t>Прочие работы, услуги</t>
  </si>
  <si>
    <t>2</t>
  </si>
  <si>
    <t xml:space="preserve"> Наименование </t>
  </si>
  <si>
    <t>ГРБС</t>
  </si>
  <si>
    <t>Раздел, подраздел</t>
  </si>
  <si>
    <t>Целевая статья</t>
  </si>
  <si>
    <t>967</t>
  </si>
  <si>
    <t>926</t>
  </si>
  <si>
    <t xml:space="preserve"> 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</si>
  <si>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</si>
  <si>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</si>
  <si>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Содержание и обеспечение деятельности местной администрации по решению вопросов местного значения</t>
  </si>
  <si>
    <t>Резервные фонды</t>
  </si>
  <si>
    <t>Периодическая печать и издательства</t>
  </si>
  <si>
    <t>0111</t>
  </si>
  <si>
    <t>0113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</si>
  <si>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</si>
  <si>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Ликвидация несанкционированных свалок бытовых отходов, мусора и уборка территории</t>
  </si>
  <si>
    <t>Организация учета зеленых насаждений внутриквартального озеленения</t>
  </si>
  <si>
    <t>1202</t>
  </si>
  <si>
    <t>Сумма</t>
  </si>
  <si>
    <t>Тыс. руб.</t>
  </si>
  <si>
    <t>0401</t>
  </si>
  <si>
    <t>Общеэкономические вопросы</t>
  </si>
  <si>
    <t>1003</t>
  </si>
  <si>
    <t>242</t>
  </si>
  <si>
    <t>Безвозмездные перечисления организациям, за исключением государственных и муниципальных организаций</t>
  </si>
  <si>
    <t>263</t>
  </si>
  <si>
    <t xml:space="preserve">967 </t>
  </si>
  <si>
    <t>Профессиональная подготовка, переподготовка и повышение квалификации</t>
  </si>
  <si>
    <t>0705</t>
  </si>
  <si>
    <t>244</t>
  </si>
  <si>
    <t>Прочая закупка товаров, работ и услуг для муниципальных нужд</t>
  </si>
  <si>
    <t>121</t>
  </si>
  <si>
    <t>Аппарат представительного органа муниципального образования</t>
  </si>
  <si>
    <t>852</t>
  </si>
  <si>
    <t>870</t>
  </si>
  <si>
    <t>Резервные средства</t>
  </si>
  <si>
    <t>851</t>
  </si>
  <si>
    <t>600 02 03</t>
  </si>
  <si>
    <t>600 03 05</t>
  </si>
  <si>
    <t>120</t>
  </si>
  <si>
    <t>240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</si>
  <si>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</si>
  <si>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</si>
  <si>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850</t>
  </si>
  <si>
    <t>Публичные нормативные социальные выплаты гражданам</t>
  </si>
  <si>
    <t>Уплата  налогов, сборов и иных платежей</t>
  </si>
  <si>
    <t>Осуществление технического надзора</t>
  </si>
  <si>
    <t>ОБЩЕГОСУДАРСТВЕННЫЕ ВОПРОСЫ</t>
  </si>
  <si>
    <t>НАЦИОНАЛЬНАЯ БЕЗОПАСНОСТЬ И ПРАВООХРАНИТЕЛЬНАЯ ДЕЯТЕЛЬНОСТЬ</t>
  </si>
  <si>
    <t>0400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</si>
  <si>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</si>
  <si>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</si>
  <si>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</si>
  <si>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</si>
  <si>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ФИЗИЧЕСКАЯ КУЛЬТУРА И СПОРТ</t>
  </si>
  <si>
    <t>СРЕДСТВА МАССОВОЙ ИНФОРМАЦИИ</t>
  </si>
  <si>
    <t>1000</t>
  </si>
  <si>
    <t>100</t>
  </si>
  <si>
    <t>800</t>
  </si>
  <si>
    <t>Иные бюджетные ассигнования</t>
  </si>
  <si>
    <t>Социальное обеспечение и иные выплаты населению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</si>
  <si>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</si>
  <si>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</si>
  <si>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Выполнение оформления к праздничным мероприятиям на территории МО</t>
  </si>
  <si>
    <t>600 01 08</t>
  </si>
  <si>
    <t>1101</t>
  </si>
  <si>
    <t>Физическая культура</t>
  </si>
  <si>
    <t>0800</t>
  </si>
  <si>
    <t>СОЦИАЛЬНАЯ ПОЛИТИКА</t>
  </si>
  <si>
    <t>1100</t>
  </si>
  <si>
    <t>1200</t>
  </si>
  <si>
    <t>320</t>
  </si>
  <si>
    <t xml:space="preserve">Социальные выплаты гражданам, кроме публичных нормативных социальных выплат
</t>
  </si>
  <si>
    <t>853</t>
  </si>
  <si>
    <t xml:space="preserve">Уплата налога на имущество организаций и земельного налога
</t>
  </si>
  <si>
    <t>Уплата прочих налогов, сборов</t>
  </si>
  <si>
    <t>Иные закупки товаров, работ и услуг для обеспечения государственных (муниципальных) нужд</t>
  </si>
  <si>
    <t xml:space="preserve">Закупка товаров, работ, услуг в сфере
информационно-коммуникационных технологий
</t>
  </si>
  <si>
    <t>323</t>
  </si>
  <si>
    <t>313</t>
  </si>
  <si>
    <t>Прочая закупка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</si>
  <si>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</si>
  <si>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600 01 42</t>
  </si>
  <si>
    <t>Расходы на предоставление доплат к пенсии лицам, замещавшим муниципальные должности и должности муниципальной службы</t>
  </si>
  <si>
    <t>Уплата иных платежей</t>
  </si>
  <si>
    <t xml:space="preserve"> Оплата работ, услуг
</t>
  </si>
  <si>
    <t xml:space="preserve">Прочая закупка товаров, работ и услуг для обеспечения государственных (муниципальных) нужд
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</si>
  <si>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</si>
  <si>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</si>
  <si>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Осуществление закупок товаров, работ, услуг для обеспечения муниципальных нужд</t>
  </si>
  <si>
    <t>600 90 10</t>
  </si>
  <si>
    <t>Расходы на благоустройство территории муниципального образования за счет субсидии из бюджета Санкт-Петербурга</t>
  </si>
  <si>
    <t>Расходы на исполнение государственного полномочия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</si>
  <si>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</si>
  <si>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</si>
  <si>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</si>
  <si>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Работы, услуги по содержанию имущества</t>
  </si>
  <si>
    <t>Расходы на осуществление финансового обеспечения деятельности Муниципального казенного учреждения "Комендантский аэродром"</t>
  </si>
  <si>
    <t>79500 00490</t>
  </si>
  <si>
    <t>79500 00530</t>
  </si>
  <si>
    <t>09200 00460</t>
  </si>
  <si>
    <t>45000 00560</t>
  </si>
  <si>
    <t>50500 00230</t>
  </si>
  <si>
    <t>51200 00240</t>
  </si>
  <si>
    <t>45700 00250</t>
  </si>
  <si>
    <t>42800 00180</t>
  </si>
  <si>
    <t>60000 00131</t>
  </si>
  <si>
    <t>60000 00132</t>
  </si>
  <si>
    <t>60000 00133</t>
  </si>
  <si>
    <t>60000 00134</t>
  </si>
  <si>
    <t>60000 00141</t>
  </si>
  <si>
    <t>60000 00142</t>
  </si>
  <si>
    <t>60000 00151</t>
  </si>
  <si>
    <t>60000 00152</t>
  </si>
  <si>
    <t>60000 00161</t>
  </si>
  <si>
    <t>60000 00162</t>
  </si>
  <si>
    <t>51000 00100</t>
  </si>
  <si>
    <t>21900 00090</t>
  </si>
  <si>
    <t>09200 00071</t>
  </si>
  <si>
    <t>07000 00060</t>
  </si>
  <si>
    <t>00200 00010</t>
  </si>
  <si>
    <t>00200 00021</t>
  </si>
  <si>
    <t>00200 00440</t>
  </si>
  <si>
    <t>00200 00031</t>
  </si>
  <si>
    <t>00200 00032</t>
  </si>
  <si>
    <t>Ведомственная целевая программа по проведению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</si>
  <si>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Расходы на подготовку, переподготовку и повышение квалификации выборных должностных лиц местного самоуправления, депутатов представительного органа местного самоуправления, а также муниципальных служащих и работников муниципальных учреждений</t>
  </si>
  <si>
    <t>Ведомственная целевая программа по участию в организации и финансировании временного трудоустройства несовершеннолетних в возрасте от 14 до 18 лет в свободное от учебы время</t>
  </si>
  <si>
    <t>00200 G0850</t>
  </si>
  <si>
    <t>09200 G0100</t>
  </si>
  <si>
    <t>51100 G0860</t>
  </si>
  <si>
    <t>51100 G0870</t>
  </si>
  <si>
    <t>Ведомственная целевая программа расходов направленных на издание и опубликование муниципальных правовых актов и иной информации о развитии МО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</si>
  <si>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</si>
  <si>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</si>
  <si>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Фонд оплаты труда государственных (муниципальных) органов</t>
  </si>
  <si>
    <t>Оплата труда и начисления на выплаты по оплате труда</t>
  </si>
  <si>
    <t>122</t>
  </si>
  <si>
    <t xml:space="preserve">Иные выплаты персоналу государственных (муниципальных) органов, за исключением фонда оплаты труда
</t>
  </si>
  <si>
    <t>Пособия по социальной помощи населению</t>
  </si>
  <si>
    <t>Резервный фонд Местной администрации</t>
  </si>
  <si>
    <t>0709</t>
  </si>
  <si>
    <t xml:space="preserve">Другие вопросы в области образования
</t>
  </si>
  <si>
    <t>212</t>
  </si>
  <si>
    <t>Прочие выплаты</t>
  </si>
  <si>
    <t xml:space="preserve"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</si>
  <si>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814</t>
  </si>
  <si>
    <t xml:space="preserve">% исполнения </t>
  </si>
  <si>
    <t>600</t>
  </si>
  <si>
    <t>630</t>
  </si>
  <si>
    <t>Предоставление субсидий бюджетным, автономным учреждениям и иным некоммерческим организациям</t>
  </si>
  <si>
    <t>43100 00 191</t>
  </si>
  <si>
    <t>Пенсионное обеспечение</t>
  </si>
  <si>
    <t>1001</t>
  </si>
  <si>
    <t>Компенсации депутатам муниципального совета, осуществляющим свои полномочия на непостоянной основе, расходов в связи с осуществлением ими своих мандатов</t>
  </si>
  <si>
    <t>00200 00022</t>
  </si>
  <si>
    <t>Ведомственная целевая программа  участия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</si>
  <si>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Ведомственная целевая программа  участия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</si>
  <si>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>79500 00540</t>
  </si>
  <si>
    <t>Расходы на предоставление  пенсии за выслугу лет лицам, замещавшим муниципальные должности и должности муниципальной службы</t>
  </si>
  <si>
    <t>Социальное обеспечение населения</t>
  </si>
  <si>
    <t>50500 00330</t>
  </si>
  <si>
    <t>1</t>
  </si>
  <si>
    <t>0</t>
  </si>
  <si>
    <t>79500 00550</t>
  </si>
  <si>
    <t>Ведомственная целевая программа основных  мероприятий по осуществлению экологического просвещения и экологическому воспитанию, формированию экологической культуры в области обращения с твердыми коммунальными отходами на территории МО Комендантский аэродром</t>
  </si>
  <si>
    <t>Содержание внутриквартальной территории в части обеспечения ремонта покрытий, расположенных на внутриквартальной территории МО</t>
  </si>
  <si>
    <t>Размещение, содержание, включая ремонт, ограждений декоративных, ограждений газонных</t>
  </si>
  <si>
    <t xml:space="preserve">Размещение, содержание спортивных, детских площадок, включая ремонт расположенных на них элементов благоустройства, на внутриквартальной территории МО </t>
  </si>
  <si>
    <t>Размещение контейнерных площадок на внутриквартальной территории МО, ремонт элементов благоустройства, расположенных на контейнерных площадках</t>
  </si>
  <si>
    <t>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территории МО</t>
  </si>
  <si>
    <t>Создание (размещение), переустройство, восстановление и ремонт объектов зеленых насаждений, расположенных на территории МО зеленых насаждений общего пользования местного значения</t>
  </si>
  <si>
    <t>Проведения санитарных рубок (в том числе удаление аварийных, больных деревьев и кустарников) на территории МО, не относящихся к территориям зеленых насаждений в соответствии с законом Санкт-Петербурга</t>
  </si>
  <si>
    <t>Организация работ по компенсационному озеленению в отношении территорий зеленых насаждений общего пользования местного значения, осуществляемому в соответствии с законом Санкт-Петербурга</t>
  </si>
  <si>
    <t>60000 00153</t>
  </si>
  <si>
    <t>Обеспечение проектирования благоустройства при размещении элементов благоустройства</t>
  </si>
  <si>
    <t>Размещение, содержание, включая ремонт полусфер, надолбов, приствольных решеток, устройств для вертикального озеленения и цветочного оформления, навесов, беседок, уличной мебели, урн, информационных щитов и стендов на внутриквартальных территориях</t>
  </si>
  <si>
    <t>Размещение планировочного устройства, за исключением велосипедных дорожек, размещение покрытий, предназначенных для кратковременного и длительного хранения индивидуального автотранспорта, на внутриквартальных территориях</t>
  </si>
  <si>
    <t>60000 00135</t>
  </si>
  <si>
    <t>0310</t>
  </si>
  <si>
    <t>Содержание депутатов, осуществляющих свои полномочия на постоянной основе</t>
  </si>
  <si>
    <t>00200 00020</t>
  </si>
  <si>
    <t>Ведомственная целевая программа  участия в организации и финансировании временного трудоустройства несовершеннолетних в возрасте от 14 до 18 лет в свободное от учебы время</t>
  </si>
  <si>
    <t>Закупка товаров, работ и услуг для обеспечения государственных (муниципальных) нужд</t>
  </si>
  <si>
    <t>Иные закупки товров, работ и услуг для обеспечения государственных (муниципальных) нужд</t>
  </si>
  <si>
    <t>Налог на доходы физических лиц</t>
  </si>
  <si>
    <t>Прочие неналоговые доходы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</si>
  <si>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</si>
  <si>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Главный распорядитель средств местного бюджета - Муниципальный совет внутригородского муниципального образования города федерального значения Санкт-Петербурга муниципальный округ  Комендантский аэродром</t>
  </si>
  <si>
    <t xml:space="preserve">Главный распорядитель средств местного бюджета - Местная администрациявнутригородского муниципального образования города федерального значения Санкт-Петербурга муниципальный округ  Комендантский аэродром </t>
  </si>
  <si>
    <t>Муниципальная программа  участия в деятельности по профилактике правонарушений в Санкт-Петербурге в соответствии с федеральным законодательством и законодательством Санкт-Петербурга</t>
  </si>
  <si>
    <t>79600 00510</t>
  </si>
  <si>
    <t>Муниципальная программа  участия в профилактике терроризма и экстремизма, а также в минимизации и (или) ликвидации последствий их проявлений на территории МО Комендантский аэродром в форме и порядке, установленных федеральным законодательством и законодательством Санкт-Петербурга</t>
  </si>
  <si>
    <t>79700 00520</t>
  </si>
  <si>
    <t>0412</t>
  </si>
  <si>
    <t xml:space="preserve">Муниципальная программа основных мероприятий по содействию развития малого бизнеса на территории МО Комендантский аэродром </t>
  </si>
  <si>
    <t>34500 00110</t>
  </si>
  <si>
    <t>Ведомственная целевая программа  участия в реализации мер по профилактике дорожно-транспортного травматизма на территории МО</t>
  </si>
  <si>
    <t>Расходы на организацию благоустройства по размещению спортивной и детской площадок на внутриквартальной территории МО, за счет средств местного бюджета</t>
  </si>
  <si>
    <t>60000 М2500</t>
  </si>
  <si>
    <t>Расходы на организацию благоустройства по размещению спортивной и детской площадок на внутриквартальной территории МО, за счет субсидии из бюджета Санкт-Петербурга</t>
  </si>
  <si>
    <t>60000 S2500</t>
  </si>
  <si>
    <t>Социальные выплаты гражданам, кроме публичных нормативных социальных выплат</t>
  </si>
  <si>
    <t>587,2</t>
  </si>
  <si>
    <t>Доходы, всего</t>
  </si>
  <si>
    <t>Субвенции</t>
  </si>
  <si>
    <t>тыс.руб.</t>
  </si>
  <si>
    <t>% исполнения</t>
  </si>
  <si>
    <t xml:space="preserve">Фонд оплаты труда государственных (муниципальных) органов
</t>
  </si>
  <si>
    <t>Исполнение бюджета по расходам</t>
  </si>
  <si>
    <t>Исполнение бюджета по доходам</t>
  </si>
  <si>
    <t>Наименование показателя</t>
  </si>
  <si>
    <t xml:space="preserve">Доходы </t>
  </si>
  <si>
    <t xml:space="preserve">Расходы </t>
  </si>
  <si>
    <t>Дефицит (-) / Профицит (+)</t>
  </si>
  <si>
    <t>Налоговые и неналоговые доходы:</t>
  </si>
  <si>
    <t>Доходы от оказания платных услуг и компенсации затрат государства</t>
  </si>
  <si>
    <t>Дотации</t>
  </si>
  <si>
    <t>-</t>
  </si>
  <si>
    <t>Субсидии</t>
  </si>
  <si>
    <t>Участие в организации и финансировании временного трудоустройства несовершеннолетних  в возрасте от 14 до 18 лет в свободное от учебы время</t>
  </si>
  <si>
    <t>Содействие развитию малого бизнеса на территории муниципального образования</t>
  </si>
  <si>
    <t>Доходы от продажи материальных и нематериальных активов</t>
  </si>
  <si>
    <t>Штрафы, санкции, возмещение ущерба</t>
  </si>
  <si>
    <t>,</t>
  </si>
  <si>
    <t>Утверждено на 2024 год</t>
  </si>
  <si>
    <t>План на 2024 г.</t>
  </si>
  <si>
    <t>0107</t>
  </si>
  <si>
    <t>Обеспечение проведения выборов и референдумов</t>
  </si>
  <si>
    <t xml:space="preserve">Безвозмездные поступления, в том числе: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</si>
  <si>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</si>
  <si>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r>
      <t xml:space="preserve">Муниципальная программа  по </t>
    </r>
    <r>
      <rPr>
        <sz val="10"/>
        <color indexed="30"/>
        <rFont val="Times New Roman"/>
        <family val="1"/>
        <charset val="204"/>
      </rPr>
      <t>военно-патриотическому воспитанию</t>
    </r>
    <r>
      <rPr>
        <sz val="10"/>
        <rFont val="Times New Roman"/>
        <family val="1"/>
        <charset val="204"/>
      </rPr>
      <t xml:space="preserve"> граждан, проживающих на территории МО Комендантский аэродром</t>
    </r>
  </si>
  <si>
    <r>
      <t xml:space="preserve">Муниципальная программа расходования средств местного бюджета на участие в реализации мер по профилактике </t>
    </r>
    <r>
      <rPr>
        <sz val="10"/>
        <color indexed="30"/>
        <rFont val="Times New Roman"/>
        <family val="1"/>
        <charset val="204"/>
      </rPr>
      <t>дорожно-транспортного травматизм</t>
    </r>
    <r>
      <rPr>
        <sz val="10"/>
        <rFont val="Times New Roman"/>
        <family val="1"/>
        <charset val="204"/>
      </rPr>
      <t>а на территории МО, включая размещение, содержание и ремонт искусственных неровностей, на внутриквартальных проездах.</t>
    </r>
  </si>
  <si>
    <r>
      <t xml:space="preserve">Муниципальная программа участия в деятельности по профилактике </t>
    </r>
    <r>
      <rPr>
        <sz val="10"/>
        <color indexed="30"/>
        <rFont val="Times New Roman"/>
        <family val="1"/>
        <charset val="204"/>
      </rPr>
      <t xml:space="preserve">правонарушений </t>
    </r>
    <r>
      <rPr>
        <sz val="10"/>
        <rFont val="Times New Roman"/>
        <family val="1"/>
        <charset val="204"/>
      </rPr>
      <t>в Санкт-Петербурге в соответствии с федеральным законодательством и законодательством Санкт-Петербурга.</t>
    </r>
  </si>
  <si>
    <r>
      <t xml:space="preserve">Муниципальная программа участия в профилактике </t>
    </r>
    <r>
      <rPr>
        <sz val="10"/>
        <color indexed="30"/>
        <rFont val="Times New Roman"/>
        <family val="1"/>
        <charset val="204"/>
      </rPr>
      <t>терроризма и экстремизма</t>
    </r>
    <r>
      <rPr>
        <sz val="10"/>
        <rFont val="Times New Roman"/>
        <family val="1"/>
        <charset val="204"/>
      </rPr>
      <t>, а также в минимизации и (или) ликвидации последствий их проявлений на территории МО Комендантский аэродром в форме и порядке, установленных федеральным законодательством и законодательством Санкт-Петербурга</t>
    </r>
  </si>
  <si>
    <r>
      <t xml:space="preserve">Муниципальная программа расходования средств местного бюджета на участие в формах, установленных законодательством Санкт-Петербурга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</t>
    </r>
    <r>
      <rPr>
        <sz val="10"/>
        <color indexed="30"/>
        <rFont val="Times New Roman"/>
        <family val="1"/>
        <charset val="204"/>
      </rPr>
      <t>наркомании</t>
    </r>
    <r>
      <rPr>
        <sz val="10"/>
        <rFont val="Times New Roman"/>
        <family val="1"/>
        <charset val="204"/>
      </rPr>
      <t xml:space="preserve"> в Санкт-Петербурге</t>
    </r>
  </si>
  <si>
    <r>
      <t xml:space="preserve">Муниципальная программа основных мероприятий по осуществлению экологического просвещения и экологическому воспитанию, формированию </t>
    </r>
    <r>
      <rPr>
        <sz val="10"/>
        <color indexed="30"/>
        <rFont val="Times New Roman"/>
        <family val="1"/>
        <charset val="204"/>
      </rPr>
      <t>экологической</t>
    </r>
    <r>
      <rPr>
        <sz val="10"/>
        <rFont val="Times New Roman"/>
        <family val="1"/>
        <charset val="204"/>
      </rPr>
      <t xml:space="preserve"> культуры в области обращения с твердыми коммунальными отходами на территории МО Комендантский   аэродром</t>
    </r>
  </si>
  <si>
    <t>Муниципальная программа расходования средств местного бюджета на организацию и проведение досуговых мероприятий для жителей муниципального образования</t>
  </si>
  <si>
    <t>Муниципальная программа по обеспечению условий для развития на территории МО Комендантский аэродром физической культуры и массового спорта, организации и проведению спортивных мероприятий МО Комендантский аэродром</t>
  </si>
  <si>
    <t>Муниципальная программа расходования средств местного бюджета на издание и опубликование муниципальных правовых актов и иной информации о развитии МО Комендантский аэродром</t>
  </si>
  <si>
    <t>ВОЗВРАТ ОСТАТКОВ СУБСИДИЙ, СУБВЕНЦИЙ И ИНЫХ МЕЖБЮДЖЕТНЫХ ТРАНСФЕРТОВ, ИМЕЮЩИХ ЦЕЛЕВОЕ НАЗНАЧЕНИЕ, ПРОШЛЫХ ЛЕТ</t>
  </si>
  <si>
    <r>
      <t>2024 год
(</t>
    </r>
    <r>
      <rPr>
        <b/>
        <i/>
        <sz val="9"/>
        <rFont val="Times New Roman"/>
        <family val="1"/>
        <charset val="204"/>
      </rPr>
      <t>утвержденный бюджет)</t>
    </r>
    <r>
      <rPr>
        <b/>
        <i/>
        <sz val="10"/>
        <rFont val="Times New Roman"/>
        <family val="1"/>
        <charset val="204"/>
      </rPr>
      <t xml:space="preserve">
(утвержденный бюджет) 2021 год (исполненный бюджет) % исполнения
</t>
    </r>
  </si>
  <si>
    <t>Исполнение на 01.01.2025г.</t>
  </si>
  <si>
    <t>Исполнено на 01.01.2025 год</t>
  </si>
  <si>
    <r>
      <rPr>
        <sz val="10"/>
        <rFont val="Times New Roman"/>
        <family val="1"/>
        <charset val="204"/>
      </rPr>
      <t>Бюджет муниципального образования МО Комендантский аэродром на 2024 год и плановый период 2025 и 2026 гг., утвержден Решением Муниципального совета от 07.12.2023г. №191. В ходе исполнения бюджета,</t>
    </r>
    <r>
      <rPr>
        <sz val="10"/>
        <color rgb="FFED0000"/>
        <rFont val="Times New Roman"/>
        <family val="1"/>
        <charset val="204"/>
      </rPr>
      <t xml:space="preserve"> в течение  2024г. </t>
    </r>
    <r>
      <rPr>
        <sz val="10"/>
        <rFont val="Times New Roman"/>
        <family val="1"/>
        <charset val="204"/>
      </rPr>
      <t>в утвержденный бюджет, были внесены изменения решениями Муниципального совета от 15.02.2024г. №203</t>
    </r>
    <r>
      <rPr>
        <sz val="10"/>
        <color rgb="FF0070C0"/>
        <rFont val="Times New Roman"/>
        <family val="1"/>
        <charset val="204"/>
      </rPr>
      <t xml:space="preserve">, от 22.08.2024г. №228,  от 27.12.2024г. № 38, с учетом которых основные плановые показатели бюджета составили:
</t>
    </r>
  </si>
  <si>
    <t>Исполнено за  2024 г.</t>
  </si>
  <si>
    <t xml:space="preserve">Сведения о ходе исполнения местного бюджета внутригородского муниципального образования города федерального значения Санкт-Петербурга 
муниципальный округ Комендантский аэродром за 2024 год
</t>
  </si>
  <si>
    <r>
      <rPr>
        <sz val="14"/>
        <rFont val="Arial Narrow"/>
        <family val="2"/>
        <charset val="204"/>
      </rPr>
      <t xml:space="preserve">Численность муниципальных служащих ОМСУ – 22 человека (МА - 20 чел., МС - 2 чел). Расходы на заработную плату  за   2024 год составили </t>
    </r>
    <r>
      <rPr>
        <sz val="14"/>
        <color rgb="FFFF0000"/>
        <rFont val="Arial Narrow"/>
        <family val="2"/>
        <charset val="204"/>
      </rPr>
      <t xml:space="preserve"> </t>
    </r>
    <r>
      <rPr>
        <sz val="14"/>
        <color rgb="FF0070C0"/>
        <rFont val="Arial Narrow"/>
        <family val="2"/>
        <charset val="204"/>
      </rPr>
      <t>21 867,8  тыс.рублей. Начисления на выплаты по оплате труда -  6 535,0 тыс.рублей.</t>
    </r>
    <r>
      <rPr>
        <sz val="14"/>
        <color rgb="FFFF0000"/>
        <rFont val="Arial Narrow"/>
        <family val="2"/>
        <charset val="204"/>
      </rPr>
      <t xml:space="preserve"> </t>
    </r>
    <r>
      <rPr>
        <sz val="14"/>
        <rFont val="Arial Narrow"/>
        <family val="2"/>
        <charset val="204"/>
      </rPr>
      <t xml:space="preserve">Муниципальные служащие органов опеки 6 человек </t>
    </r>
    <r>
      <rPr>
        <sz val="14"/>
        <color rgb="FFFF0000"/>
        <rFont val="Arial Narrow"/>
        <family val="2"/>
        <charset val="204"/>
      </rPr>
      <t xml:space="preserve">- </t>
    </r>
    <r>
      <rPr>
        <sz val="14"/>
        <rFont val="Arial Narrow"/>
        <family val="2"/>
        <charset val="204"/>
      </rPr>
      <t xml:space="preserve">расходы на заработную плату      </t>
    </r>
    <r>
      <rPr>
        <sz val="14"/>
        <color rgb="FF0070C0"/>
        <rFont val="Arial Narrow"/>
        <family val="2"/>
        <charset val="204"/>
      </rPr>
      <t>5 201,2 тыс. руб., начисления на выплаты по оплате труда - 1 550,9 тыс.рублей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</si>
</sst>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_р_."/>
  </numFmts>
  <fonts count="31" x14ac:knownFonts="1">
    <font>
      <sz val="10"/>
      <name val="MS Sans Serif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MS Sans Serif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MS Sans Serif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Arial Narrow"/>
      <family val="2"/>
      <charset val="204"/>
    </font>
    <font>
      <b/>
      <sz val="16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4"/>
      <color rgb="FFFF0000"/>
      <name val="Arial Narrow"/>
      <family val="2"/>
      <charset val="204"/>
    </font>
    <font>
      <sz val="10"/>
      <color indexed="3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color rgb="FF0070C0"/>
      <name val="Times New Roman"/>
      <family val="1"/>
      <charset val="204"/>
    </font>
    <font>
      <sz val="10"/>
      <color rgb="FFED0000"/>
      <name val="Times New Roman"/>
      <family val="1"/>
      <charset val="204"/>
    </font>
    <font>
      <sz val="14"/>
      <color rgb="FF0070C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9" fillId="0" borderId="0"/>
    <xf numFmtId="0" fontId="20" fillId="0" borderId="0"/>
  </cellStyleXfs>
  <cellXfs count="229">
    <xf numFmtId="0" fontId="0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49" fontId="1" fillId="2" borderId="0" xfId="0" applyNumberFormat="1" applyFont="1" applyFill="1" applyBorder="1" applyAlignment="1" applyProtection="1">
      <alignment vertical="top"/>
    </xf>
    <xf numFmtId="49" fontId="2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164" fontId="2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vertical="top"/>
    </xf>
    <xf numFmtId="164" fontId="3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vertical="top"/>
    </xf>
    <xf numFmtId="164" fontId="3" fillId="2" borderId="3" xfId="0" applyNumberFormat="1" applyFont="1" applyFill="1" applyBorder="1" applyAlignment="1" applyProtection="1">
      <alignment vertical="top"/>
    </xf>
    <xf numFmtId="164" fontId="9" fillId="2" borderId="4" xfId="0" applyNumberFormat="1" applyFont="1" applyFill="1" applyBorder="1" applyAlignment="1" applyProtection="1">
      <alignment horizontal="center" vertical="top" wrapText="1"/>
    </xf>
    <xf numFmtId="164" fontId="11" fillId="2" borderId="4" xfId="0" applyNumberFormat="1" applyFont="1" applyFill="1" applyBorder="1" applyAlignment="1" applyProtection="1">
      <alignment horizontal="center" vertical="center"/>
    </xf>
    <xf numFmtId="164" fontId="12" fillId="2" borderId="4" xfId="0" applyNumberFormat="1" applyFont="1" applyFill="1" applyBorder="1" applyAlignment="1" applyProtection="1">
      <alignment horizontal="center" vertical="center"/>
    </xf>
    <xf numFmtId="164" fontId="12" fillId="2" borderId="4" xfId="0" applyNumberFormat="1" applyFont="1" applyFill="1" applyBorder="1" applyAlignment="1" applyProtection="1">
      <alignment horizontal="center" vertical="center" wrapText="1"/>
    </xf>
    <xf numFmtId="164" fontId="11" fillId="2" borderId="4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top"/>
    </xf>
    <xf numFmtId="164" fontId="12" fillId="0" borderId="4" xfId="0" applyNumberFormat="1" applyFont="1" applyFill="1" applyBorder="1" applyAlignment="1" applyProtection="1">
      <alignment horizontal="center" vertical="center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1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justify" vertical="top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justify" vertical="top" wrapText="1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Continuous" vertical="center" wrapText="1"/>
    </xf>
    <xf numFmtId="165" fontId="11" fillId="0" borderId="4" xfId="0" applyNumberFormat="1" applyFont="1" applyFill="1" applyBorder="1" applyAlignment="1" applyProtection="1">
      <alignment horizontal="center" vertical="center"/>
    </xf>
    <xf numFmtId="165" fontId="12" fillId="0" borderId="4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 wrapText="1"/>
    </xf>
    <xf numFmtId="165" fontId="12" fillId="0" borderId="4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vertical="top"/>
    </xf>
    <xf numFmtId="165" fontId="6" fillId="0" borderId="5" xfId="0" applyNumberFormat="1" applyFont="1" applyFill="1" applyBorder="1" applyAlignment="1" applyProtection="1">
      <alignment vertical="top"/>
    </xf>
    <xf numFmtId="165" fontId="2" fillId="0" borderId="0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vertical="top" wrapText="1"/>
    </xf>
    <xf numFmtId="0" fontId="8" fillId="0" borderId="4" xfId="0" applyNumberFormat="1" applyFont="1" applyFill="1" applyBorder="1" applyAlignment="1" applyProtection="1">
      <alignment horizontal="center" vertical="top"/>
    </xf>
    <xf numFmtId="0" fontId="9" fillId="0" borderId="4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center" vertical="top"/>
    </xf>
    <xf numFmtId="12" fontId="3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justify" vertical="top" wrapText="1"/>
    </xf>
    <xf numFmtId="0" fontId="3" fillId="0" borderId="4" xfId="0" applyNumberFormat="1" applyFont="1" applyFill="1" applyBorder="1" applyAlignment="1" applyProtection="1">
      <alignment horizontal="justify" vertical="center" wrapText="1"/>
    </xf>
    <xf numFmtId="49" fontId="3" fillId="0" borderId="4" xfId="0" applyNumberFormat="1" applyFont="1" applyFill="1" applyBorder="1" applyAlignment="1" applyProtection="1">
      <alignment horizontal="center" vertical="top"/>
    </xf>
    <xf numFmtId="49" fontId="5" fillId="0" borderId="4" xfId="0" applyNumberFormat="1" applyFont="1" applyFill="1" applyBorder="1" applyAlignment="1" applyProtection="1">
      <alignment horizontal="center" vertical="top"/>
    </xf>
    <xf numFmtId="49" fontId="5" fillId="0" borderId="4" xfId="0" applyNumberFormat="1" applyFont="1" applyFill="1" applyBorder="1" applyAlignment="1" applyProtection="1">
      <alignment horizontal="justify" vertical="top"/>
    </xf>
    <xf numFmtId="49" fontId="3" fillId="0" borderId="4" xfId="0" applyNumberFormat="1" applyFont="1" applyFill="1" applyBorder="1" applyAlignment="1" applyProtection="1">
      <alignment horizontal="left" vertical="top"/>
    </xf>
    <xf numFmtId="164" fontId="11" fillId="2" borderId="6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49" fontId="3" fillId="0" borderId="4" xfId="0" applyNumberFormat="1" applyFont="1" applyFill="1" applyBorder="1" applyAlignment="1" applyProtection="1">
      <alignment vertical="top" wrapText="1"/>
    </xf>
    <xf numFmtId="49" fontId="3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left" vertical="justify" wrapText="1"/>
    </xf>
    <xf numFmtId="49" fontId="1" fillId="2" borderId="4" xfId="0" applyNumberFormat="1" applyFont="1" applyFill="1" applyBorder="1" applyAlignment="1" applyProtection="1">
      <alignment vertical="top"/>
    </xf>
    <xf numFmtId="49" fontId="2" fillId="2" borderId="4" xfId="0" applyNumberFormat="1" applyFont="1" applyFill="1" applyBorder="1" applyAlignment="1" applyProtection="1">
      <alignment vertical="top"/>
    </xf>
    <xf numFmtId="166" fontId="16" fillId="2" borderId="4" xfId="0" applyNumberFormat="1" applyFont="1" applyFill="1" applyBorder="1" applyAlignment="1" applyProtection="1">
      <alignment horizontal="center" vertical="top" wrapText="1"/>
    </xf>
    <xf numFmtId="166" fontId="11" fillId="2" borderId="4" xfId="0" applyNumberFormat="1" applyFont="1" applyFill="1" applyBorder="1" applyAlignment="1" applyProtection="1">
      <alignment horizontal="center" vertical="center"/>
    </xf>
    <xf numFmtId="165" fontId="12" fillId="2" borderId="4" xfId="0" applyNumberFormat="1" applyFont="1" applyFill="1" applyBorder="1" applyAlignment="1" applyProtection="1">
      <alignment horizontal="center" vertical="center"/>
    </xf>
    <xf numFmtId="166" fontId="12" fillId="2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top" wrapText="1"/>
    </xf>
    <xf numFmtId="49" fontId="5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justify" vertical="top" wrapText="1"/>
    </xf>
    <xf numFmtId="49" fontId="5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top"/>
    </xf>
    <xf numFmtId="0" fontId="17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>
      <alignment vertical="top" wrapText="1"/>
    </xf>
    <xf numFmtId="49" fontId="4" fillId="0" borderId="4" xfId="0" applyNumberFormat="1" applyFont="1" applyBorder="1" applyAlignment="1">
      <alignment horizontal="center" vertical="top"/>
    </xf>
    <xf numFmtId="12" fontId="5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>
      <alignment vertical="top"/>
    </xf>
    <xf numFmtId="165" fontId="11" fillId="3" borderId="4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49" fontId="1" fillId="2" borderId="0" xfId="0" applyNumberFormat="1" applyFont="1" applyFill="1">
      <alignment vertical="top"/>
    </xf>
    <xf numFmtId="165" fontId="12" fillId="3" borderId="4" xfId="0" applyNumberFormat="1" applyFont="1" applyFill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justify" vertical="top" wrapText="1"/>
    </xf>
    <xf numFmtId="49" fontId="5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justify" vertical="top" wrapText="1"/>
    </xf>
    <xf numFmtId="49" fontId="3" fillId="4" borderId="4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top"/>
    </xf>
    <xf numFmtId="165" fontId="11" fillId="4" borderId="4" xfId="0" applyNumberFormat="1" applyFont="1" applyFill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top" wrapText="1"/>
    </xf>
    <xf numFmtId="165" fontId="12" fillId="4" borderId="4" xfId="0" applyNumberFormat="1" applyFont="1" applyFill="1" applyBorder="1" applyAlignment="1">
      <alignment horizontal="center" vertical="center"/>
    </xf>
    <xf numFmtId="4" fontId="12" fillId="4" borderId="4" xfId="0" applyNumberFormat="1" applyFont="1" applyFill="1" applyBorder="1" applyAlignment="1">
      <alignment horizontal="center" vertical="center"/>
    </xf>
    <xf numFmtId="12" fontId="5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top"/>
    </xf>
    <xf numFmtId="0" fontId="3" fillId="0" borderId="4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vertical="top"/>
    </xf>
    <xf numFmtId="0" fontId="17" fillId="2" borderId="4" xfId="0" applyNumberFormat="1" applyFont="1" applyFill="1" applyBorder="1" applyAlignment="1" applyProtection="1">
      <alignment vertical="center" wrapText="1"/>
    </xf>
    <xf numFmtId="0" fontId="18" fillId="0" borderId="4" xfId="0" applyNumberFormat="1" applyFont="1" applyFill="1" applyBorder="1" applyAlignment="1" applyProtection="1">
      <alignment vertical="center" wrapText="1"/>
    </xf>
    <xf numFmtId="0" fontId="17" fillId="2" borderId="4" xfId="0" applyNumberFormat="1" applyFont="1" applyFill="1" applyBorder="1" applyAlignment="1" applyProtection="1">
      <alignment vertical="center"/>
    </xf>
    <xf numFmtId="0" fontId="3" fillId="2" borderId="7" xfId="0" applyNumberFormat="1" applyFont="1" applyFill="1" applyBorder="1" applyAlignment="1" applyProtection="1">
      <alignment horizontal="left" vertical="top"/>
    </xf>
    <xf numFmtId="0" fontId="17" fillId="2" borderId="7" xfId="0" applyNumberFormat="1" applyFont="1" applyFill="1" applyBorder="1" applyAlignment="1" applyProtection="1">
      <alignment vertical="center" wrapText="1"/>
    </xf>
    <xf numFmtId="0" fontId="17" fillId="2" borderId="7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justify" vertical="center" wrapText="1"/>
    </xf>
    <xf numFmtId="0" fontId="2" fillId="2" borderId="7" xfId="0" applyNumberFormat="1" applyFont="1" applyFill="1" applyBorder="1" applyAlignment="1" applyProtection="1">
      <alignment horizontal="center" vertical="top"/>
    </xf>
    <xf numFmtId="165" fontId="11" fillId="0" borderId="7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justify" vertical="top" wrapText="1"/>
    </xf>
    <xf numFmtId="0" fontId="17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3" fillId="0" borderId="4" xfId="0" applyNumberFormat="1" applyFont="1" applyFill="1" applyBorder="1" applyAlignment="1" applyProtection="1">
      <alignment vertical="top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vertical="top"/>
    </xf>
    <xf numFmtId="0" fontId="9" fillId="0" borderId="4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2" fontId="3" fillId="0" borderId="0" xfId="0" applyNumberFormat="1" applyFont="1" applyFill="1" applyBorder="1" applyAlignment="1" applyProtection="1">
      <alignment vertical="top" wrapText="1"/>
    </xf>
    <xf numFmtId="0" fontId="3" fillId="4" borderId="4" xfId="0" applyFont="1" applyFill="1" applyBorder="1" applyAlignment="1">
      <alignment horizontal="left" vertical="top" wrapText="1"/>
    </xf>
    <xf numFmtId="165" fontId="11" fillId="0" borderId="0" xfId="0" applyNumberFormat="1" applyFont="1" applyFill="1" applyBorder="1" applyAlignment="1" applyProtection="1">
      <alignment vertical="center"/>
    </xf>
    <xf numFmtId="164" fontId="14" fillId="2" borderId="4" xfId="0" applyNumberFormat="1" applyFont="1" applyFill="1" applyBorder="1" applyAlignment="1" applyProtection="1">
      <alignment horizontal="center" vertical="center"/>
    </xf>
    <xf numFmtId="165" fontId="14" fillId="0" borderId="4" xfId="0" applyNumberFormat="1" applyFont="1" applyFill="1" applyBorder="1" applyAlignment="1" applyProtection="1">
      <alignment horizontal="center" vertical="center"/>
    </xf>
    <xf numFmtId="166" fontId="14" fillId="2" borderId="4" xfId="0" applyNumberFormat="1" applyFont="1" applyFill="1" applyBorder="1" applyAlignment="1" applyProtection="1">
      <alignment horizontal="center" vertical="center"/>
    </xf>
    <xf numFmtId="49" fontId="24" fillId="0" borderId="4" xfId="0" applyNumberFormat="1" applyFont="1" applyFill="1" applyBorder="1" applyAlignment="1" applyProtection="1">
      <alignment horizontal="center" vertical="center"/>
    </xf>
    <xf numFmtId="0" fontId="24" fillId="0" borderId="4" xfId="0" applyNumberFormat="1" applyFont="1" applyFill="1" applyBorder="1" applyAlignment="1" applyProtection="1">
      <alignment horizontal="justify" vertical="top" wrapText="1"/>
    </xf>
    <xf numFmtId="0" fontId="7" fillId="0" borderId="8" xfId="0" applyNumberFormat="1" applyFont="1" applyFill="1" applyBorder="1" applyAlignment="1" applyProtection="1">
      <alignment vertical="center" wrapText="1"/>
    </xf>
    <xf numFmtId="165" fontId="5" fillId="0" borderId="4" xfId="0" applyNumberFormat="1" applyFont="1" applyFill="1" applyBorder="1" applyAlignment="1" applyProtection="1">
      <alignment horizontal="center" vertical="top" wrapText="1"/>
    </xf>
    <xf numFmtId="165" fontId="3" fillId="0" borderId="4" xfId="0" applyNumberFormat="1" applyFont="1" applyFill="1" applyBorder="1" applyAlignment="1" applyProtection="1">
      <alignment horizontal="center" vertical="top" wrapText="1"/>
    </xf>
    <xf numFmtId="165" fontId="14" fillId="0" borderId="4" xfId="0" applyNumberFormat="1" applyFont="1" applyFill="1" applyBorder="1" applyAlignment="1" applyProtection="1">
      <alignment horizontal="center" vertical="center" wrapText="1"/>
    </xf>
    <xf numFmtId="165" fontId="17" fillId="0" borderId="4" xfId="0" applyNumberFormat="1" applyFont="1" applyFill="1" applyBorder="1" applyAlignment="1" applyProtection="1">
      <alignment horizontal="center" vertical="center" wrapText="1"/>
    </xf>
    <xf numFmtId="165" fontId="27" fillId="0" borderId="4" xfId="0" applyNumberFormat="1" applyFont="1" applyFill="1" applyBorder="1" applyAlignment="1" applyProtection="1">
      <alignment vertical="top"/>
    </xf>
    <xf numFmtId="165" fontId="18" fillId="0" borderId="4" xfId="0" applyNumberFormat="1" applyFont="1" applyFill="1" applyBorder="1" applyAlignment="1" applyProtection="1">
      <alignment vertical="center" wrapText="1"/>
    </xf>
    <xf numFmtId="165" fontId="17" fillId="2" borderId="4" xfId="0" applyNumberFormat="1" applyFont="1" applyFill="1" applyBorder="1" applyAlignment="1" applyProtection="1">
      <alignment vertical="center"/>
    </xf>
    <xf numFmtId="165" fontId="3" fillId="0" borderId="4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164" fontId="11" fillId="0" borderId="7" xfId="0" applyNumberFormat="1" applyFont="1" applyBorder="1" applyAlignment="1">
      <alignment horizontal="center" vertical="center"/>
    </xf>
    <xf numFmtId="165" fontId="28" fillId="0" borderId="4" xfId="0" applyNumberFormat="1" applyFont="1" applyFill="1" applyBorder="1" applyAlignment="1" applyProtection="1">
      <alignment horizontal="center" vertical="top" wrapText="1"/>
    </xf>
    <xf numFmtId="165" fontId="5" fillId="0" borderId="7" xfId="0" applyNumberFormat="1" applyFont="1" applyFill="1" applyBorder="1" applyAlignment="1" applyProtection="1">
      <alignment horizontal="center" vertical="top" wrapText="1"/>
    </xf>
    <xf numFmtId="165" fontId="5" fillId="0" borderId="9" xfId="0" applyNumberFormat="1" applyFont="1" applyFill="1" applyBorder="1" applyAlignment="1" applyProtection="1">
      <alignment horizontal="center" vertical="top" wrapText="1"/>
    </xf>
    <xf numFmtId="165" fontId="5" fillId="0" borderId="10" xfId="0" applyNumberFormat="1" applyFont="1" applyFill="1" applyBorder="1" applyAlignment="1" applyProtection="1">
      <alignment horizontal="center" vertical="top" wrapText="1"/>
    </xf>
    <xf numFmtId="166" fontId="12" fillId="2" borderId="7" xfId="0" applyNumberFormat="1" applyFont="1" applyFill="1" applyBorder="1" applyAlignment="1" applyProtection="1">
      <alignment horizontal="center" vertical="center"/>
    </xf>
    <xf numFmtId="166" fontId="12" fillId="2" borderId="10" xfId="0" applyNumberFormat="1" applyFont="1" applyFill="1" applyBorder="1" applyAlignment="1" applyProtection="1">
      <alignment horizontal="center" vertical="center"/>
    </xf>
    <xf numFmtId="165" fontId="3" fillId="0" borderId="7" xfId="0" applyNumberFormat="1" applyFont="1" applyFill="1" applyBorder="1" applyAlignment="1" applyProtection="1">
      <alignment horizontal="center" vertical="center" wrapText="1"/>
    </xf>
    <xf numFmtId="165" fontId="3" fillId="0" borderId="9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65" fontId="5" fillId="0" borderId="4" xfId="0" applyNumberFormat="1" applyFont="1" applyFill="1" applyBorder="1" applyAlignment="1" applyProtection="1">
      <alignment horizontal="center" vertical="center" wrapText="1"/>
    </xf>
    <xf numFmtId="166" fontId="17" fillId="2" borderId="7" xfId="0" applyNumberFormat="1" applyFont="1" applyFill="1" applyBorder="1" applyAlignment="1" applyProtection="1">
      <alignment horizontal="center" vertical="center"/>
    </xf>
    <xf numFmtId="166" fontId="17" fillId="2" borderId="10" xfId="0" applyNumberFormat="1" applyFont="1" applyFill="1" applyBorder="1" applyAlignment="1" applyProtection="1">
      <alignment horizontal="center" vertical="center"/>
    </xf>
    <xf numFmtId="166" fontId="11" fillId="2" borderId="7" xfId="0" applyNumberFormat="1" applyFont="1" applyFill="1" applyBorder="1" applyAlignment="1" applyProtection="1">
      <alignment horizontal="center" vertical="center"/>
    </xf>
    <xf numFmtId="166" fontId="11" fillId="2" borderId="10" xfId="0" applyNumberFormat="1" applyFont="1" applyFill="1" applyBorder="1" applyAlignment="1" applyProtection="1">
      <alignment horizontal="center" vertical="center"/>
    </xf>
    <xf numFmtId="0" fontId="9" fillId="2" borderId="7" xfId="0" applyNumberFormat="1" applyFont="1" applyFill="1" applyBorder="1" applyAlignment="1" applyProtection="1">
      <alignment horizontal="center" vertical="top"/>
    </xf>
    <xf numFmtId="0" fontId="9" fillId="2" borderId="10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165" fontId="3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28" fillId="0" borderId="4" xfId="0" applyFont="1" applyBorder="1" applyAlignment="1">
      <alignment horizontal="center" vertical="top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5" fontId="17" fillId="0" borderId="4" xfId="0" applyNumberFormat="1" applyFont="1" applyFill="1" applyBorder="1" applyAlignment="1" applyProtection="1">
      <alignment horizontal="center" vertical="center" wrapText="1"/>
    </xf>
    <xf numFmtId="165" fontId="21" fillId="0" borderId="7" xfId="0" applyNumberFormat="1" applyFont="1" applyFill="1" applyBorder="1" applyAlignment="1" applyProtection="1">
      <alignment horizontal="center" vertical="center" wrapText="1"/>
    </xf>
    <xf numFmtId="165" fontId="21" fillId="0" borderId="9" xfId="0" applyNumberFormat="1" applyFont="1" applyFill="1" applyBorder="1" applyAlignment="1" applyProtection="1">
      <alignment horizontal="center" vertical="center" wrapText="1"/>
    </xf>
    <xf numFmtId="165" fontId="21" fillId="0" borderId="10" xfId="0" applyNumberFormat="1" applyFont="1" applyFill="1" applyBorder="1" applyAlignment="1" applyProtection="1">
      <alignment horizontal="center" vertical="center" wrapText="1"/>
    </xf>
    <xf numFmtId="165" fontId="3" fillId="0" borderId="7" xfId="0" applyNumberFormat="1" applyFont="1" applyFill="1" applyBorder="1" applyAlignment="1" applyProtection="1">
      <alignment horizontal="center" vertical="top" wrapText="1"/>
    </xf>
    <xf numFmtId="165" fontId="3" fillId="0" borderId="9" xfId="0" applyNumberFormat="1" applyFont="1" applyFill="1" applyBorder="1" applyAlignment="1" applyProtection="1">
      <alignment horizontal="center" vertical="top" wrapText="1"/>
    </xf>
    <xf numFmtId="165" fontId="3" fillId="0" borderId="10" xfId="0" applyNumberFormat="1" applyFont="1" applyFill="1" applyBorder="1" applyAlignment="1" applyProtection="1">
      <alignment horizontal="center" vertical="top" wrapText="1"/>
    </xf>
    <xf numFmtId="165" fontId="11" fillId="2" borderId="7" xfId="0" applyNumberFormat="1" applyFont="1" applyFill="1" applyBorder="1" applyAlignment="1" applyProtection="1">
      <alignment horizontal="center" vertical="center"/>
    </xf>
    <xf numFmtId="165" fontId="11" fillId="2" borderId="10" xfId="0" applyNumberFormat="1" applyFont="1" applyFill="1" applyBorder="1" applyAlignment="1" applyProtection="1">
      <alignment horizontal="center" vertical="center"/>
    </xf>
    <xf numFmtId="165" fontId="12" fillId="2" borderId="7" xfId="0" applyNumberFormat="1" applyFont="1" applyFill="1" applyBorder="1" applyAlignment="1" applyProtection="1">
      <alignment horizontal="center" vertical="center"/>
    </xf>
    <xf numFmtId="165" fontId="12" fillId="2" borderId="1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165" fontId="12" fillId="0" borderId="7" xfId="0" applyNumberFormat="1" applyFont="1" applyFill="1" applyBorder="1" applyAlignment="1" applyProtection="1">
      <alignment horizontal="center" vertical="center"/>
    </xf>
    <xf numFmtId="165" fontId="12" fillId="0" borderId="9" xfId="0" applyNumberFormat="1" applyFont="1" applyFill="1" applyBorder="1" applyAlignment="1" applyProtection="1">
      <alignment horizontal="center" vertical="center"/>
    </xf>
    <xf numFmtId="165" fontId="12" fillId="0" borderId="10" xfId="0" applyNumberFormat="1" applyFont="1" applyFill="1" applyBorder="1" applyAlignment="1" applyProtection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/>
    </xf>
    <xf numFmtId="165" fontId="11" fillId="0" borderId="9" xfId="0" applyNumberFormat="1" applyFont="1" applyFill="1" applyBorder="1" applyAlignment="1" applyProtection="1">
      <alignment horizontal="center" vertical="center"/>
    </xf>
    <xf numFmtId="165" fontId="11" fillId="0" borderId="10" xfId="0" applyNumberFormat="1" applyFont="1" applyFill="1" applyBorder="1" applyAlignment="1" applyProtection="1">
      <alignment horizontal="center" vertical="center"/>
    </xf>
    <xf numFmtId="165" fontId="12" fillId="4" borderId="7" xfId="0" applyNumberFormat="1" applyFont="1" applyFill="1" applyBorder="1" applyAlignment="1">
      <alignment horizontal="center" vertical="center"/>
    </xf>
    <xf numFmtId="165" fontId="12" fillId="4" borderId="9" xfId="0" applyNumberFormat="1" applyFont="1" applyFill="1" applyBorder="1" applyAlignment="1">
      <alignment horizontal="center" vertical="center"/>
    </xf>
    <xf numFmtId="165" fontId="12" fillId="4" borderId="10" xfId="0" applyNumberFormat="1" applyFont="1" applyFill="1" applyBorder="1" applyAlignment="1">
      <alignment horizontal="center" vertical="center"/>
    </xf>
    <xf numFmtId="165" fontId="12" fillId="0" borderId="7" xfId="0" applyNumberFormat="1" applyFont="1" applyFill="1" applyBorder="1" applyAlignment="1" applyProtection="1">
      <alignment horizontal="center" vertical="center" wrapText="1"/>
    </xf>
    <xf numFmtId="165" fontId="12" fillId="0" borderId="9" xfId="0" applyNumberFormat="1" applyFont="1" applyFill="1" applyBorder="1" applyAlignment="1" applyProtection="1">
      <alignment horizontal="center" vertical="center" wrapText="1"/>
    </xf>
    <xf numFmtId="165" fontId="12" fillId="0" borderId="10" xfId="0" applyNumberFormat="1" applyFont="1" applyFill="1" applyBorder="1" applyAlignment="1" applyProtection="1">
      <alignment horizontal="center" vertical="center" wrapText="1"/>
    </xf>
    <xf numFmtId="165" fontId="11" fillId="0" borderId="7" xfId="0" applyNumberFormat="1" applyFont="1" applyFill="1" applyBorder="1" applyAlignment="1" applyProtection="1">
      <alignment horizontal="center" vertical="center" wrapText="1"/>
    </xf>
    <xf numFmtId="165" fontId="11" fillId="0" borderId="9" xfId="0" applyNumberFormat="1" applyFont="1" applyFill="1" applyBorder="1" applyAlignment="1" applyProtection="1">
      <alignment horizontal="center" vertical="center" wrapText="1"/>
    </xf>
    <xf numFmtId="165" fontId="11" fillId="0" borderId="10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top"/>
    </xf>
    <xf numFmtId="165" fontId="14" fillId="0" borderId="7" xfId="0" applyNumberFormat="1" applyFont="1" applyFill="1" applyBorder="1" applyAlignment="1" applyProtection="1">
      <alignment horizontal="center" vertical="center"/>
    </xf>
    <xf numFmtId="165" fontId="14" fillId="0" borderId="9" xfId="0" applyNumberFormat="1" applyFont="1" applyFill="1" applyBorder="1" applyAlignment="1" applyProtection="1">
      <alignment horizontal="center" vertical="center"/>
    </xf>
    <xf numFmtId="165" fontId="14" fillId="0" borderId="10" xfId="0" applyNumberFormat="1" applyFont="1" applyFill="1" applyBorder="1" applyAlignment="1" applyProtection="1">
      <alignment horizontal="center" vertical="center"/>
    </xf>
    <xf numFmtId="165" fontId="11" fillId="2" borderId="7" xfId="0" applyNumberFormat="1" applyFont="1" applyFill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165" fontId="11" fillId="2" borderId="10" xfId="0" applyNumberFormat="1" applyFont="1" applyFill="1" applyBorder="1" applyAlignment="1">
      <alignment horizontal="center" vertical="center"/>
    </xf>
    <xf numFmtId="165" fontId="11" fillId="4" borderId="7" xfId="0" applyNumberFormat="1" applyFont="1" applyFill="1" applyBorder="1" applyAlignment="1">
      <alignment horizontal="center" vertical="center"/>
    </xf>
    <xf numFmtId="165" fontId="11" fillId="4" borderId="9" xfId="0" applyNumberFormat="1" applyFont="1" applyFill="1" applyBorder="1" applyAlignment="1">
      <alignment horizontal="center" vertical="center"/>
    </xf>
    <xf numFmtId="165" fontId="11" fillId="4" borderId="10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4;&#1073;&#1097;&#1072;&#1103;\&#1041;&#1056;%202024\&#1041;&#1070;&#1044;&#1046;&#1045;&#1058;&#1053;&#1040;&#1071;%20&#1056;&#1054;&#1057;&#1055;&#1048;&#1057;&#1068;%202024-2026%20%20&#1086;&#1090;%20.2024%20&#1080;&#1079;&#1084;&#1077;&#1085;&#1077;&#1085;&#1080;&#1103;%20%204.xlsx" TargetMode="External"/><Relationship Id="rId1" Type="http://schemas.openxmlformats.org/officeDocument/2006/relationships/externalLinkPath" Target="file:///\\Cherkasskaya\&#1086;&#1073;&#1097;&#1072;&#1103;\&#1054;&#1073;&#1097;&#1072;&#1103;\&#1041;&#1056;%202024\&#1041;&#1070;&#1044;&#1046;&#1045;&#1058;&#1053;&#1040;&#1071;%20&#1056;&#1054;&#1057;&#1055;&#1048;&#1057;&#1068;%202024-2026%20%20&#1086;&#1090;%20.2024%20&#1080;&#1079;&#1084;&#1077;&#1085;&#1077;&#1085;&#1080;&#1103;%20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для 2 приложения  (2)"/>
      <sheetName val="МС на  не меняли"/>
    </sheetNames>
    <sheetDataSet>
      <sheetData sheetId="0">
        <row r="34">
          <cell r="B34" t="str">
            <v>Функционирование законодательных (представительных)   органов   государственной  власти и представительных органов муниципальных образований</v>
          </cell>
        </row>
        <row r="255">
          <cell r="B255" t="str">
            <v>Защита населения и территории от чрезвычайных ситуаций природного и техногенного характера, пожарная безопасность</v>
          </cell>
        </row>
        <row r="426">
          <cell r="B426" t="str">
            <v>Муниципальная программа участия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РФ, проживающих на территории МО, социальную и культурную адаптацию мигрантов, профилактику межнациональных (межэтнических) конфликтов</v>
          </cell>
        </row>
        <row r="442">
          <cell r="B442" t="str">
            <v>Муниципальная программа расходования средств местного бюджета на организацию и проведение местных, участие в организации и проведении городских праздничных и иных зрелищных мероприятий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5"/>
  <sheetViews>
    <sheetView tabSelected="1" zoomScale="120" zoomScaleNormal="120" zoomScaleSheetLayoutView="150" workbookViewId="0">
      <selection activeCell="A361" sqref="A361:K365"/>
    </sheetView>
  </sheetViews>
  <sheetFormatPr defaultRowHeight="12.75" x14ac:dyDescent="0.2"/>
  <cols>
    <col min="1" max="1" width="4.5703125" style="6" customWidth="1"/>
    <col min="2" max="2" width="49.140625" style="58" customWidth="1"/>
    <col min="3" max="3" width="5.5703125" style="58" hidden="1" customWidth="1"/>
    <col min="4" max="4" width="13.42578125" style="65" customWidth="1"/>
    <col min="5" max="5" width="12" style="58" hidden="1" customWidth="1"/>
    <col min="6" max="6" width="8.85546875" style="2" customWidth="1"/>
    <col min="7" max="7" width="6.28515625" style="6" hidden="1" customWidth="1"/>
    <col min="8" max="8" width="6.140625" style="39" customWidth="1"/>
    <col min="9" max="9" width="10.7109375" style="7" hidden="1" customWidth="1"/>
    <col min="10" max="10" width="14.5703125" style="2" customWidth="1"/>
    <col min="11" max="11" width="12.85546875" style="2" customWidth="1"/>
    <col min="12" max="16384" width="9.140625" style="2"/>
  </cols>
  <sheetData>
    <row r="1" spans="1:11" ht="17.25" customHeight="1" x14ac:dyDescent="0.2"/>
    <row r="2" spans="1:11" ht="100.5" customHeight="1" x14ac:dyDescent="0.2">
      <c r="B2" s="179" t="s">
        <v>293</v>
      </c>
      <c r="C2" s="180"/>
      <c r="D2" s="180"/>
      <c r="E2" s="180"/>
      <c r="F2" s="180"/>
      <c r="G2" s="180"/>
      <c r="H2" s="180"/>
      <c r="I2" s="180"/>
      <c r="J2" s="180"/>
      <c r="K2" s="180"/>
    </row>
    <row r="3" spans="1:11" ht="57.75" customHeight="1" x14ac:dyDescent="0.2">
      <c r="B3" s="181" t="s">
        <v>291</v>
      </c>
      <c r="C3" s="181"/>
      <c r="D3" s="181"/>
      <c r="E3" s="181"/>
      <c r="F3" s="181"/>
      <c r="G3" s="181"/>
      <c r="H3" s="181"/>
      <c r="I3" s="181"/>
      <c r="J3" s="181"/>
      <c r="K3" s="181"/>
    </row>
    <row r="4" spans="1:11" ht="50.25" customHeight="1" x14ac:dyDescent="0.2">
      <c r="B4" s="134" t="s">
        <v>258</v>
      </c>
      <c r="C4" s="136"/>
      <c r="D4" s="44" t="s">
        <v>288</v>
      </c>
      <c r="E4" s="136"/>
      <c r="F4" s="182" t="s">
        <v>289</v>
      </c>
      <c r="G4" s="183"/>
      <c r="H4" s="184"/>
      <c r="I4" s="137"/>
      <c r="J4" s="182" t="s">
        <v>254</v>
      </c>
      <c r="K4" s="184"/>
    </row>
    <row r="5" spans="1:11" ht="19.5" customHeight="1" x14ac:dyDescent="0.2">
      <c r="B5" s="138" t="s">
        <v>259</v>
      </c>
      <c r="C5" s="138"/>
      <c r="D5" s="150">
        <v>286800</v>
      </c>
      <c r="E5" s="138"/>
      <c r="F5" s="162">
        <v>286965</v>
      </c>
      <c r="G5" s="163"/>
      <c r="H5" s="164"/>
      <c r="I5" s="139"/>
      <c r="J5" s="198">
        <f>SUM(F5/D5*100)</f>
        <v>100.05753138075313</v>
      </c>
      <c r="K5" s="199"/>
    </row>
    <row r="6" spans="1:11" ht="18.75" customHeight="1" x14ac:dyDescent="0.2">
      <c r="B6" s="138" t="s">
        <v>260</v>
      </c>
      <c r="C6" s="138"/>
      <c r="D6" s="150">
        <v>286140</v>
      </c>
      <c r="E6" s="138"/>
      <c r="F6" s="162">
        <v>285335.59999999998</v>
      </c>
      <c r="G6" s="163"/>
      <c r="H6" s="164"/>
      <c r="I6" s="139"/>
      <c r="J6" s="198">
        <f>SUM(F6/D6*100)</f>
        <v>99.718878870482968</v>
      </c>
      <c r="K6" s="199"/>
    </row>
    <row r="7" spans="1:11" ht="19.5" customHeight="1" x14ac:dyDescent="0.2">
      <c r="B7" s="40" t="s">
        <v>261</v>
      </c>
      <c r="C7" s="40"/>
      <c r="D7" s="151">
        <f>D5-D6</f>
        <v>660</v>
      </c>
      <c r="E7" s="40"/>
      <c r="F7" s="195">
        <f>F5-F6</f>
        <v>1629.4000000000233</v>
      </c>
      <c r="G7" s="196"/>
      <c r="H7" s="197"/>
      <c r="I7" s="139"/>
      <c r="J7" s="200" t="s">
        <v>265</v>
      </c>
      <c r="K7" s="201"/>
    </row>
    <row r="8" spans="1:11" ht="28.5" customHeight="1" x14ac:dyDescent="0.2">
      <c r="B8" s="132" t="s">
        <v>257</v>
      </c>
      <c r="E8" s="177"/>
      <c r="F8" s="177"/>
      <c r="G8" s="177"/>
      <c r="H8" s="177"/>
      <c r="I8" s="177"/>
      <c r="J8" s="178" t="s">
        <v>253</v>
      </c>
      <c r="K8" s="178"/>
    </row>
    <row r="9" spans="1:11" ht="28.5" customHeight="1" x14ac:dyDescent="0.2">
      <c r="A9" s="219"/>
      <c r="B9" s="186" t="s">
        <v>258</v>
      </c>
      <c r="C9" s="186" t="s">
        <v>272</v>
      </c>
      <c r="D9" s="186"/>
      <c r="E9" s="186"/>
      <c r="F9" s="187" t="s">
        <v>290</v>
      </c>
      <c r="G9" s="187"/>
      <c r="H9" s="187"/>
      <c r="I9" s="187"/>
      <c r="J9" s="187"/>
      <c r="K9" s="187"/>
    </row>
    <row r="10" spans="1:11" ht="30" customHeight="1" x14ac:dyDescent="0.2">
      <c r="A10" s="219"/>
      <c r="B10" s="186"/>
      <c r="C10" s="186"/>
      <c r="D10" s="186"/>
      <c r="E10" s="186"/>
      <c r="F10" s="188" t="s">
        <v>65</v>
      </c>
      <c r="G10" s="189"/>
      <c r="H10" s="190"/>
      <c r="I10" s="135"/>
      <c r="J10" s="175" t="s">
        <v>254</v>
      </c>
      <c r="K10" s="176"/>
    </row>
    <row r="11" spans="1:11" ht="30" customHeight="1" x14ac:dyDescent="0.2">
      <c r="A11" s="128"/>
      <c r="B11" s="140" t="s">
        <v>251</v>
      </c>
      <c r="C11" s="152"/>
      <c r="D11" s="153">
        <f>C12+C18+D22</f>
        <v>286800</v>
      </c>
      <c r="E11" s="153"/>
      <c r="F11" s="191">
        <f>F12+F18+F22</f>
        <v>286965</v>
      </c>
      <c r="G11" s="191"/>
      <c r="H11" s="191"/>
      <c r="I11" s="154"/>
      <c r="J11" s="171">
        <f>SUM(F11/D11*100)</f>
        <v>100.05753138075313</v>
      </c>
      <c r="K11" s="172"/>
    </row>
    <row r="12" spans="1:11" ht="20.25" customHeight="1" x14ac:dyDescent="0.2">
      <c r="A12" s="125"/>
      <c r="B12" s="127" t="s">
        <v>262</v>
      </c>
      <c r="C12" s="170">
        <f>C13+C14+C15+C16+C17</f>
        <v>11053</v>
      </c>
      <c r="D12" s="170"/>
      <c r="E12" s="170"/>
      <c r="F12" s="170">
        <f>F13+F14+F15+F16+F17</f>
        <v>12611.8</v>
      </c>
      <c r="G12" s="170"/>
      <c r="H12" s="170"/>
      <c r="I12" s="155"/>
      <c r="J12" s="173">
        <f>SUM(F12/C12*100)</f>
        <v>114.1029584728128</v>
      </c>
      <c r="K12" s="174"/>
    </row>
    <row r="13" spans="1:11" ht="17.25" customHeight="1" x14ac:dyDescent="0.2">
      <c r="A13" s="126"/>
      <c r="B13" s="51" t="s">
        <v>232</v>
      </c>
      <c r="C13" s="169">
        <v>9157.7000000000007</v>
      </c>
      <c r="D13" s="185"/>
      <c r="E13" s="167"/>
      <c r="F13" s="167">
        <v>9801.5</v>
      </c>
      <c r="G13" s="168"/>
      <c r="H13" s="169"/>
      <c r="I13" s="156"/>
      <c r="J13" s="165">
        <f>SUM(F13/C13*100)</f>
        <v>107.0301494916846</v>
      </c>
      <c r="K13" s="166"/>
    </row>
    <row r="14" spans="1:11" ht="27" customHeight="1" x14ac:dyDescent="0.2">
      <c r="A14" s="124"/>
      <c r="B14" s="133" t="s">
        <v>263</v>
      </c>
      <c r="C14" s="169">
        <v>1881.3</v>
      </c>
      <c r="D14" s="185"/>
      <c r="E14" s="167"/>
      <c r="F14" s="192">
        <v>2796.3</v>
      </c>
      <c r="G14" s="193"/>
      <c r="H14" s="194"/>
      <c r="I14" s="157"/>
      <c r="J14" s="165">
        <f>SUM(F14/C14*100)</f>
        <v>148.63658108754584</v>
      </c>
      <c r="K14" s="166"/>
    </row>
    <row r="15" spans="1:11" ht="27.75" hidden="1" customHeight="1" x14ac:dyDescent="0.2">
      <c r="A15" s="125"/>
      <c r="B15" s="51" t="s">
        <v>269</v>
      </c>
      <c r="C15" s="169">
        <v>0</v>
      </c>
      <c r="D15" s="185"/>
      <c r="E15" s="167"/>
      <c r="F15" s="167">
        <v>0</v>
      </c>
      <c r="G15" s="168"/>
      <c r="H15" s="169"/>
      <c r="I15" s="155"/>
      <c r="J15" s="165">
        <v>0</v>
      </c>
      <c r="K15" s="166"/>
    </row>
    <row r="16" spans="1:11" ht="16.5" customHeight="1" x14ac:dyDescent="0.2">
      <c r="A16" s="125"/>
      <c r="B16" s="51" t="s">
        <v>270</v>
      </c>
      <c r="C16" s="169">
        <v>14</v>
      </c>
      <c r="D16" s="185"/>
      <c r="E16" s="167"/>
      <c r="F16" s="167">
        <v>14</v>
      </c>
      <c r="G16" s="168"/>
      <c r="H16" s="169"/>
      <c r="I16" s="155"/>
      <c r="J16" s="165">
        <v>0</v>
      </c>
      <c r="K16" s="166"/>
    </row>
    <row r="17" spans="1:11" ht="16.5" hidden="1" customHeight="1" x14ac:dyDescent="0.2">
      <c r="A17" s="125"/>
      <c r="B17" s="51" t="s">
        <v>233</v>
      </c>
      <c r="C17" s="169">
        <v>0</v>
      </c>
      <c r="D17" s="185"/>
      <c r="E17" s="167"/>
      <c r="F17" s="167">
        <v>0</v>
      </c>
      <c r="G17" s="168"/>
      <c r="H17" s="169"/>
      <c r="I17" s="155"/>
      <c r="J17" s="165">
        <v>0</v>
      </c>
      <c r="K17" s="166"/>
    </row>
    <row r="18" spans="1:11" ht="18" customHeight="1" x14ac:dyDescent="0.2">
      <c r="A18" s="126"/>
      <c r="B18" s="127" t="s">
        <v>276</v>
      </c>
      <c r="C18" s="170">
        <f>C19+C20+C21</f>
        <v>275747</v>
      </c>
      <c r="D18" s="170"/>
      <c r="E18" s="170"/>
      <c r="F18" s="170">
        <f>F19+F20+F21</f>
        <v>275268.2</v>
      </c>
      <c r="G18" s="170"/>
      <c r="H18" s="170"/>
      <c r="I18" s="156"/>
      <c r="J18" s="173">
        <f>SUM(F18/C18*100)</f>
        <v>99.826362571487635</v>
      </c>
      <c r="K18" s="174"/>
    </row>
    <row r="19" spans="1:11" ht="13.5" customHeight="1" x14ac:dyDescent="0.2">
      <c r="A19" s="124"/>
      <c r="B19" s="51" t="s">
        <v>252</v>
      </c>
      <c r="C19" s="169">
        <v>28950.9</v>
      </c>
      <c r="D19" s="185"/>
      <c r="E19" s="167"/>
      <c r="F19" s="167">
        <v>28472.2</v>
      </c>
      <c r="G19" s="168"/>
      <c r="H19" s="169"/>
      <c r="I19" s="157"/>
      <c r="J19" s="165">
        <f>SUM(F19/C19*100)</f>
        <v>98.346510816589458</v>
      </c>
      <c r="K19" s="166"/>
    </row>
    <row r="20" spans="1:11" ht="13.5" customHeight="1" x14ac:dyDescent="0.2">
      <c r="A20" s="124"/>
      <c r="B20" s="51" t="s">
        <v>264</v>
      </c>
      <c r="C20" s="169">
        <v>135039</v>
      </c>
      <c r="D20" s="185"/>
      <c r="E20" s="167"/>
      <c r="F20" s="167">
        <v>135038.9</v>
      </c>
      <c r="G20" s="168"/>
      <c r="H20" s="169"/>
      <c r="I20" s="157"/>
      <c r="J20" s="165">
        <f>SUM(F20/C20*100)</f>
        <v>99.999925947318914</v>
      </c>
      <c r="K20" s="166"/>
    </row>
    <row r="21" spans="1:11" ht="13.5" customHeight="1" x14ac:dyDescent="0.2">
      <c r="A21" s="124"/>
      <c r="B21" s="51" t="s">
        <v>266</v>
      </c>
      <c r="C21" s="169">
        <v>111757.1</v>
      </c>
      <c r="D21" s="185"/>
      <c r="E21" s="167"/>
      <c r="F21" s="167">
        <v>111757.1</v>
      </c>
      <c r="G21" s="168"/>
      <c r="H21" s="169"/>
      <c r="I21" s="157"/>
      <c r="J21" s="165">
        <f>SUM(F21/C21*100)</f>
        <v>100</v>
      </c>
      <c r="K21" s="166"/>
    </row>
    <row r="22" spans="1:11" ht="35.25" customHeight="1" x14ac:dyDescent="0.2">
      <c r="A22" s="121"/>
      <c r="B22" s="149" t="s">
        <v>287</v>
      </c>
      <c r="C22" s="122"/>
      <c r="D22" s="35">
        <v>0</v>
      </c>
      <c r="E22" s="35"/>
      <c r="F22" s="216">
        <v>-915</v>
      </c>
      <c r="G22" s="217"/>
      <c r="H22" s="218"/>
      <c r="I22" s="35"/>
      <c r="J22" s="165">
        <v>0</v>
      </c>
      <c r="K22" s="166"/>
    </row>
    <row r="23" spans="1:11" ht="24" hidden="1" customHeight="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ht="13.5" hidden="1" customHeight="1" x14ac:dyDescent="0.2">
      <c r="A24" s="117"/>
      <c r="B24" s="118"/>
      <c r="C24" s="118"/>
      <c r="D24" s="119"/>
      <c r="E24" s="118"/>
      <c r="F24" s="118"/>
      <c r="G24" s="118"/>
      <c r="H24" s="118"/>
      <c r="I24" s="118"/>
      <c r="J24" s="120"/>
      <c r="K24" s="120"/>
    </row>
    <row r="25" spans="1:11" ht="35.25" hidden="1" customHeight="1" x14ac:dyDescent="0.2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20"/>
    </row>
    <row r="26" spans="1:11" ht="8.25" hidden="1" customHeight="1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 ht="7.5" customHeight="1" x14ac:dyDescent="0.2">
      <c r="A27" s="9"/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1" s="1" customFormat="1" ht="11.25" hidden="1" customHeight="1" x14ac:dyDescent="0.2">
      <c r="A28" s="32"/>
      <c r="B28" s="203"/>
      <c r="C28" s="203"/>
      <c r="D28" s="203"/>
      <c r="E28" s="203"/>
      <c r="F28" s="203"/>
      <c r="G28" s="203"/>
      <c r="H28" s="203"/>
      <c r="I28" s="31"/>
    </row>
    <row r="29" spans="1:11" s="3" customFormat="1" ht="22.5" customHeight="1" x14ac:dyDescent="0.2">
      <c r="A29" s="8"/>
      <c r="B29" s="131" t="s">
        <v>256</v>
      </c>
      <c r="C29" s="59"/>
      <c r="D29" s="60"/>
      <c r="E29" s="60"/>
      <c r="F29" s="10"/>
      <c r="G29" s="10"/>
      <c r="I29" s="11"/>
      <c r="K29" s="37" t="s">
        <v>66</v>
      </c>
    </row>
    <row r="30" spans="1:11" s="4" customFormat="1" ht="17.25" hidden="1" customHeight="1" x14ac:dyDescent="0.2">
      <c r="A30" s="12"/>
      <c r="B30" s="61"/>
      <c r="C30" s="61"/>
      <c r="D30" s="62"/>
      <c r="E30" s="62"/>
      <c r="F30" s="13"/>
      <c r="G30" s="13"/>
      <c r="H30" s="38"/>
      <c r="I30" s="14"/>
    </row>
    <row r="31" spans="1:11" s="20" customFormat="1" ht="30" x14ac:dyDescent="0.2">
      <c r="A31" s="41" t="s">
        <v>0</v>
      </c>
      <c r="B31" s="42" t="s">
        <v>47</v>
      </c>
      <c r="C31" s="42" t="s">
        <v>48</v>
      </c>
      <c r="D31" s="43" t="s">
        <v>49</v>
      </c>
      <c r="E31" s="44" t="s">
        <v>50</v>
      </c>
      <c r="F31" s="182" t="s">
        <v>273</v>
      </c>
      <c r="G31" s="183"/>
      <c r="H31" s="184"/>
      <c r="I31" s="15" t="s">
        <v>65</v>
      </c>
      <c r="J31" s="161" t="s">
        <v>292</v>
      </c>
      <c r="K31" s="69" t="s">
        <v>194</v>
      </c>
    </row>
    <row r="32" spans="1:11" s="4" customFormat="1" ht="67.5" customHeight="1" x14ac:dyDescent="0.2">
      <c r="A32" s="24" t="s">
        <v>209</v>
      </c>
      <c r="B32" s="26" t="s">
        <v>235</v>
      </c>
      <c r="C32" s="27" t="s">
        <v>52</v>
      </c>
      <c r="D32" s="24"/>
      <c r="E32" s="24"/>
      <c r="F32" s="220">
        <f>SUM(F33)</f>
        <v>7945.7999999999993</v>
      </c>
      <c r="G32" s="221"/>
      <c r="H32" s="222"/>
      <c r="I32" s="144" t="e">
        <f>#REF!</f>
        <v>#REF!</v>
      </c>
      <c r="J32" s="145">
        <f>SUM(J33)</f>
        <v>7886.1</v>
      </c>
      <c r="K32" s="146">
        <f>SUM(J32/F32*100)</f>
        <v>99.24865966925924</v>
      </c>
    </row>
    <row r="33" spans="1:11" s="4" customFormat="1" ht="14.25" x14ac:dyDescent="0.2">
      <c r="A33" s="24"/>
      <c r="B33" s="45" t="s">
        <v>94</v>
      </c>
      <c r="C33" s="27" t="s">
        <v>52</v>
      </c>
      <c r="D33" s="24" t="s">
        <v>1</v>
      </c>
      <c r="E33" s="24"/>
      <c r="F33" s="207">
        <f>SUM(F34+F49)</f>
        <v>7945.7999999999993</v>
      </c>
      <c r="G33" s="208"/>
      <c r="H33" s="209"/>
      <c r="I33" s="16"/>
      <c r="J33" s="33">
        <f>SUM(J34+J49)</f>
        <v>7886.1</v>
      </c>
      <c r="K33" s="70">
        <f>SUM(J33/F33*100)</f>
        <v>99.24865966925924</v>
      </c>
    </row>
    <row r="34" spans="1:11" s="4" customFormat="1" ht="30" customHeight="1" x14ac:dyDescent="0.2">
      <c r="A34" s="46"/>
      <c r="B34" s="107" t="s">
        <v>54</v>
      </c>
      <c r="C34" s="29" t="s">
        <v>52</v>
      </c>
      <c r="D34" s="23" t="s">
        <v>2</v>
      </c>
      <c r="E34" s="23"/>
      <c r="F34" s="204">
        <v>1876.4</v>
      </c>
      <c r="G34" s="205"/>
      <c r="H34" s="206"/>
      <c r="I34" s="17" t="e">
        <f>I35</f>
        <v>#REF!</v>
      </c>
      <c r="J34" s="34">
        <v>1870</v>
      </c>
      <c r="K34" s="72">
        <f>SUM(J34/F34*100)</f>
        <v>99.658921338733748</v>
      </c>
    </row>
    <row r="35" spans="1:11" s="4" customFormat="1" ht="15" hidden="1" x14ac:dyDescent="0.2">
      <c r="A35" s="46"/>
      <c r="B35" s="30" t="s">
        <v>53</v>
      </c>
      <c r="C35" s="29" t="s">
        <v>52</v>
      </c>
      <c r="D35" s="23" t="s">
        <v>2</v>
      </c>
      <c r="E35" s="23" t="s">
        <v>167</v>
      </c>
      <c r="F35" s="23"/>
      <c r="G35" s="23"/>
      <c r="H35" s="34">
        <f>SUM(H36+H44)</f>
        <v>1552.5</v>
      </c>
      <c r="I35" s="17" t="e">
        <f>#REF!</f>
        <v>#REF!</v>
      </c>
      <c r="J35" s="71">
        <f>J36+J44</f>
        <v>265.7</v>
      </c>
      <c r="K35" s="72">
        <f t="shared" ref="K35:K45" si="0">SUM(J35/H35*100)</f>
        <v>17.114331723027373</v>
      </c>
    </row>
    <row r="36" spans="1:11" s="4" customFormat="1" ht="68.25" hidden="1" customHeight="1" x14ac:dyDescent="0.2">
      <c r="A36" s="46"/>
      <c r="B36" s="30" t="s">
        <v>109</v>
      </c>
      <c r="C36" s="29" t="s">
        <v>52</v>
      </c>
      <c r="D36" s="23" t="s">
        <v>2</v>
      </c>
      <c r="E36" s="23" t="s">
        <v>167</v>
      </c>
      <c r="F36" s="23" t="s">
        <v>104</v>
      </c>
      <c r="G36" s="23"/>
      <c r="H36" s="34">
        <f>H37</f>
        <v>1534.5</v>
      </c>
      <c r="I36" s="17">
        <f>SUM(I39:I42)</f>
        <v>732</v>
      </c>
      <c r="J36" s="34">
        <f>J37</f>
        <v>265.2</v>
      </c>
      <c r="K36" s="72">
        <f t="shared" si="0"/>
        <v>17.282502443792765</v>
      </c>
    </row>
    <row r="37" spans="1:11" s="4" customFormat="1" ht="26.25" hidden="1" customHeight="1" x14ac:dyDescent="0.2">
      <c r="A37" s="46"/>
      <c r="B37" s="30" t="s">
        <v>88</v>
      </c>
      <c r="C37" s="29" t="s">
        <v>52</v>
      </c>
      <c r="D37" s="23" t="s">
        <v>2</v>
      </c>
      <c r="E37" s="23" t="s">
        <v>167</v>
      </c>
      <c r="F37" s="23" t="s">
        <v>86</v>
      </c>
      <c r="G37" s="23"/>
      <c r="H37" s="34">
        <v>1534.5</v>
      </c>
      <c r="I37" s="17">
        <f>SUM(I40:I43)</f>
        <v>885</v>
      </c>
      <c r="J37" s="34">
        <v>265.2</v>
      </c>
      <c r="K37" s="72">
        <f t="shared" si="0"/>
        <v>17.282502443792765</v>
      </c>
    </row>
    <row r="38" spans="1:11" s="4" customFormat="1" ht="27.75" hidden="1" customHeight="1" x14ac:dyDescent="0.2">
      <c r="A38" s="46"/>
      <c r="B38" s="30" t="s">
        <v>182</v>
      </c>
      <c r="C38" s="29" t="s">
        <v>52</v>
      </c>
      <c r="D38" s="23" t="s">
        <v>2</v>
      </c>
      <c r="E38" s="23" t="s">
        <v>167</v>
      </c>
      <c r="F38" s="23" t="s">
        <v>78</v>
      </c>
      <c r="G38" s="23"/>
      <c r="H38" s="34">
        <f>H39</f>
        <v>942.5</v>
      </c>
      <c r="I38" s="17"/>
      <c r="J38" s="71">
        <v>1012.1</v>
      </c>
      <c r="K38" s="72">
        <f t="shared" si="0"/>
        <v>107.38461538461539</v>
      </c>
    </row>
    <row r="39" spans="1:11" s="4" customFormat="1" ht="21.75" hidden="1" customHeight="1" x14ac:dyDescent="0.2">
      <c r="A39" s="46"/>
      <c r="B39" s="30" t="s">
        <v>43</v>
      </c>
      <c r="C39" s="23" t="s">
        <v>52</v>
      </c>
      <c r="D39" s="23" t="s">
        <v>2</v>
      </c>
      <c r="E39" s="23" t="s">
        <v>167</v>
      </c>
      <c r="F39" s="23" t="s">
        <v>78</v>
      </c>
      <c r="G39" s="23" t="s">
        <v>36</v>
      </c>
      <c r="H39" s="34">
        <f>H40</f>
        <v>942.5</v>
      </c>
      <c r="I39" s="17"/>
      <c r="J39" s="71">
        <f>J40</f>
        <v>226.3</v>
      </c>
      <c r="K39" s="72">
        <f t="shared" si="0"/>
        <v>24.010610079575599</v>
      </c>
    </row>
    <row r="40" spans="1:11" s="4" customFormat="1" ht="20.25" hidden="1" customHeight="1" x14ac:dyDescent="0.2">
      <c r="A40" s="46"/>
      <c r="B40" s="30" t="s">
        <v>3</v>
      </c>
      <c r="C40" s="23" t="s">
        <v>52</v>
      </c>
      <c r="D40" s="23" t="s">
        <v>2</v>
      </c>
      <c r="E40" s="23" t="s">
        <v>167</v>
      </c>
      <c r="F40" s="23" t="s">
        <v>78</v>
      </c>
      <c r="G40" s="23" t="s">
        <v>4</v>
      </c>
      <c r="H40" s="34">
        <v>942.5</v>
      </c>
      <c r="I40" s="17">
        <v>732</v>
      </c>
      <c r="J40" s="71">
        <v>226.3</v>
      </c>
      <c r="K40" s="72">
        <f t="shared" si="0"/>
        <v>24.010610079575599</v>
      </c>
    </row>
    <row r="41" spans="1:11" s="4" customFormat="1" ht="43.5" hidden="1" customHeight="1" x14ac:dyDescent="0.2">
      <c r="A41" s="46"/>
      <c r="B41" s="30" t="s">
        <v>180</v>
      </c>
      <c r="C41" s="23" t="s">
        <v>52</v>
      </c>
      <c r="D41" s="23" t="s">
        <v>2</v>
      </c>
      <c r="E41" s="23" t="s">
        <v>167</v>
      </c>
      <c r="F41" s="23" t="s">
        <v>181</v>
      </c>
      <c r="G41" s="23"/>
      <c r="H41" s="34">
        <f>H43</f>
        <v>271.60000000000002</v>
      </c>
      <c r="I41" s="17"/>
      <c r="J41" s="71">
        <v>260.89999999999998</v>
      </c>
      <c r="K41" s="72">
        <f t="shared" si="0"/>
        <v>96.060382916053001</v>
      </c>
    </row>
    <row r="42" spans="1:11" s="4" customFormat="1" ht="22.5" hidden="1" customHeight="1" x14ac:dyDescent="0.2">
      <c r="A42" s="46"/>
      <c r="B42" s="30" t="s">
        <v>43</v>
      </c>
      <c r="C42" s="23" t="s">
        <v>52</v>
      </c>
      <c r="D42" s="23" t="s">
        <v>2</v>
      </c>
      <c r="E42" s="23" t="s">
        <v>167</v>
      </c>
      <c r="F42" s="23" t="s">
        <v>181</v>
      </c>
      <c r="G42" s="23" t="s">
        <v>36</v>
      </c>
      <c r="H42" s="34">
        <f>H43</f>
        <v>271.60000000000002</v>
      </c>
      <c r="I42" s="17"/>
      <c r="J42" s="34">
        <f>J43</f>
        <v>51.3</v>
      </c>
      <c r="K42" s="72">
        <f t="shared" si="0"/>
        <v>18.8880706921944</v>
      </c>
    </row>
    <row r="43" spans="1:11" s="4" customFormat="1" ht="18.75" hidden="1" customHeight="1" x14ac:dyDescent="0.2">
      <c r="A43" s="46"/>
      <c r="B43" s="30" t="s">
        <v>42</v>
      </c>
      <c r="C43" s="23" t="s">
        <v>52</v>
      </c>
      <c r="D43" s="23" t="s">
        <v>2</v>
      </c>
      <c r="E43" s="23" t="s">
        <v>167</v>
      </c>
      <c r="F43" s="23" t="s">
        <v>181</v>
      </c>
      <c r="G43" s="23" t="s">
        <v>5</v>
      </c>
      <c r="H43" s="34">
        <v>271.60000000000002</v>
      </c>
      <c r="I43" s="17">
        <v>153</v>
      </c>
      <c r="J43" s="71">
        <v>51.3</v>
      </c>
      <c r="K43" s="72">
        <f t="shared" si="0"/>
        <v>18.8880706921944</v>
      </c>
    </row>
    <row r="44" spans="1:11" s="4" customFormat="1" ht="27.75" hidden="1" customHeight="1" x14ac:dyDescent="0.2">
      <c r="A44" s="46"/>
      <c r="B44" s="47" t="s">
        <v>230</v>
      </c>
      <c r="C44" s="23" t="s">
        <v>52</v>
      </c>
      <c r="D44" s="23" t="s">
        <v>2</v>
      </c>
      <c r="E44" s="23" t="s">
        <v>167</v>
      </c>
      <c r="F44" s="158">
        <v>200</v>
      </c>
      <c r="G44" s="23"/>
      <c r="H44" s="34">
        <f>H45</f>
        <v>18</v>
      </c>
      <c r="I44" s="17"/>
      <c r="J44" s="34">
        <f>J45</f>
        <v>0.5</v>
      </c>
      <c r="K44" s="72">
        <f t="shared" si="0"/>
        <v>2.7777777777777777</v>
      </c>
    </row>
    <row r="45" spans="1:11" s="4" customFormat="1" ht="25.5" hidden="1" x14ac:dyDescent="0.2">
      <c r="A45" s="46"/>
      <c r="B45" s="30" t="s">
        <v>123</v>
      </c>
      <c r="C45" s="23" t="s">
        <v>52</v>
      </c>
      <c r="D45" s="23" t="s">
        <v>2</v>
      </c>
      <c r="E45" s="23" t="s">
        <v>167</v>
      </c>
      <c r="F45" s="23" t="s">
        <v>87</v>
      </c>
      <c r="G45" s="23"/>
      <c r="H45" s="34">
        <v>18</v>
      </c>
      <c r="I45" s="17"/>
      <c r="J45" s="71">
        <v>0.5</v>
      </c>
      <c r="K45" s="72">
        <f t="shared" si="0"/>
        <v>2.7777777777777777</v>
      </c>
    </row>
    <row r="46" spans="1:11" s="4" customFormat="1" ht="27.75" hidden="1" customHeight="1" x14ac:dyDescent="0.2">
      <c r="A46" s="46"/>
      <c r="B46" s="30" t="s">
        <v>128</v>
      </c>
      <c r="C46" s="23" t="s">
        <v>52</v>
      </c>
      <c r="D46" s="23" t="s">
        <v>2</v>
      </c>
      <c r="E46" s="23" t="s">
        <v>167</v>
      </c>
      <c r="F46" s="23" t="s">
        <v>70</v>
      </c>
      <c r="G46" s="23"/>
      <c r="H46" s="34">
        <f>H48</f>
        <v>7.2</v>
      </c>
      <c r="I46" s="17"/>
      <c r="J46" s="68"/>
      <c r="K46" s="68"/>
    </row>
    <row r="47" spans="1:11" s="4" customFormat="1" ht="14.25" hidden="1" customHeight="1" x14ac:dyDescent="0.2">
      <c r="A47" s="46"/>
      <c r="B47" s="40" t="s">
        <v>132</v>
      </c>
      <c r="C47" s="23" t="s">
        <v>52</v>
      </c>
      <c r="D47" s="23" t="s">
        <v>2</v>
      </c>
      <c r="E47" s="23" t="s">
        <v>167</v>
      </c>
      <c r="F47" s="23" t="s">
        <v>70</v>
      </c>
      <c r="G47" s="23" t="s">
        <v>37</v>
      </c>
      <c r="H47" s="34">
        <f>H48</f>
        <v>7.2</v>
      </c>
      <c r="I47" s="17"/>
      <c r="J47" s="68"/>
      <c r="K47" s="68"/>
    </row>
    <row r="48" spans="1:11" s="4" customFormat="1" ht="15" hidden="1" x14ac:dyDescent="0.2">
      <c r="A48" s="46"/>
      <c r="B48" s="30" t="s">
        <v>6</v>
      </c>
      <c r="C48" s="23" t="s">
        <v>52</v>
      </c>
      <c r="D48" s="23" t="s">
        <v>2</v>
      </c>
      <c r="E48" s="23" t="s">
        <v>167</v>
      </c>
      <c r="F48" s="23" t="s">
        <v>70</v>
      </c>
      <c r="G48" s="23" t="s">
        <v>7</v>
      </c>
      <c r="H48" s="34">
        <v>7.2</v>
      </c>
      <c r="I48" s="17">
        <v>68</v>
      </c>
      <c r="J48" s="68"/>
      <c r="K48" s="68"/>
    </row>
    <row r="49" spans="1:11" s="4" customFormat="1" ht="39.75" customHeight="1" x14ac:dyDescent="0.2">
      <c r="A49" s="46"/>
      <c r="B49" s="47" t="str">
        <f>'[1]для 2 приложения  (2)'!$B$34</f>
        <v>Функционирование законодательных (представительных)   органов   государственной  власти и представительных органов муниципальных образований</v>
      </c>
      <c r="C49" s="29" t="s">
        <v>52</v>
      </c>
      <c r="D49" s="23" t="s">
        <v>8</v>
      </c>
      <c r="E49" s="23"/>
      <c r="F49" s="204">
        <v>6069.4</v>
      </c>
      <c r="G49" s="205"/>
      <c r="H49" s="206"/>
      <c r="I49" s="17" t="e">
        <f>SUM(I53)+#REF!</f>
        <v>#REF!</v>
      </c>
      <c r="J49" s="34">
        <v>6016.1</v>
      </c>
      <c r="K49" s="72">
        <f>SUM(J49/F49*100)</f>
        <v>99.12182423303787</v>
      </c>
    </row>
    <row r="50" spans="1:11" s="101" customFormat="1" ht="27.75" hidden="1" customHeight="1" x14ac:dyDescent="0.2">
      <c r="A50" s="95"/>
      <c r="B50" s="78" t="s">
        <v>227</v>
      </c>
      <c r="C50" s="89" t="s">
        <v>52</v>
      </c>
      <c r="D50" s="79" t="s">
        <v>8</v>
      </c>
      <c r="E50" s="79" t="s">
        <v>228</v>
      </c>
      <c r="F50" s="79"/>
      <c r="G50" s="79"/>
      <c r="H50" s="84">
        <f t="shared" ref="H50:J51" si="1">SUM(H51)</f>
        <v>1292.5999999999999</v>
      </c>
      <c r="I50" s="99" t="e">
        <f t="shared" si="1"/>
        <v>#REF!</v>
      </c>
      <c r="J50" s="84">
        <f t="shared" si="1"/>
        <v>215.6</v>
      </c>
      <c r="K50" s="72">
        <f t="shared" ref="K50:K67" si="2">SUM(J50/H50*100)</f>
        <v>16.679560575584095</v>
      </c>
    </row>
    <row r="51" spans="1:11" s="101" customFormat="1" ht="63.75" hidden="1" x14ac:dyDescent="0.2">
      <c r="A51" s="95"/>
      <c r="B51" s="81" t="s">
        <v>108</v>
      </c>
      <c r="C51" s="91" t="s">
        <v>52</v>
      </c>
      <c r="D51" s="80" t="s">
        <v>8</v>
      </c>
      <c r="E51" s="80" t="s">
        <v>228</v>
      </c>
      <c r="F51" s="79" t="s">
        <v>104</v>
      </c>
      <c r="G51" s="80"/>
      <c r="H51" s="85">
        <f t="shared" si="1"/>
        <v>1292.5999999999999</v>
      </c>
      <c r="I51" s="102" t="e">
        <f t="shared" si="1"/>
        <v>#REF!</v>
      </c>
      <c r="J51" s="85">
        <f>J52</f>
        <v>215.6</v>
      </c>
      <c r="K51" s="72">
        <f t="shared" si="2"/>
        <v>16.679560575584095</v>
      </c>
    </row>
    <row r="52" spans="1:11" s="101" customFormat="1" ht="25.5" hidden="1" x14ac:dyDescent="0.2">
      <c r="A52" s="95"/>
      <c r="B52" s="81" t="s">
        <v>88</v>
      </c>
      <c r="C52" s="91" t="s">
        <v>52</v>
      </c>
      <c r="D52" s="80" t="s">
        <v>8</v>
      </c>
      <c r="E52" s="80" t="s">
        <v>228</v>
      </c>
      <c r="F52" s="79" t="s">
        <v>86</v>
      </c>
      <c r="G52" s="80"/>
      <c r="H52" s="85">
        <v>1292.5999999999999</v>
      </c>
      <c r="I52" s="102" t="e">
        <f>I53+I58</f>
        <v>#REF!</v>
      </c>
      <c r="J52" s="100">
        <v>215.6</v>
      </c>
      <c r="K52" s="72">
        <f t="shared" si="2"/>
        <v>16.679560575584095</v>
      </c>
    </row>
    <row r="53" spans="1:11" s="4" customFormat="1" ht="25.5" hidden="1" x14ac:dyDescent="0.2">
      <c r="A53" s="46"/>
      <c r="B53" s="26" t="s">
        <v>79</v>
      </c>
      <c r="C53" s="27" t="s">
        <v>52</v>
      </c>
      <c r="D53" s="24" t="s">
        <v>8</v>
      </c>
      <c r="E53" s="24" t="s">
        <v>168</v>
      </c>
      <c r="F53" s="24"/>
      <c r="G53" s="24"/>
      <c r="H53" s="33">
        <f>SUM(H54+H64)+H66</f>
        <v>3989.1</v>
      </c>
      <c r="I53" s="16" t="e">
        <f>SUM(#REF!)</f>
        <v>#REF!</v>
      </c>
      <c r="J53" s="33">
        <f>SUM(J54+J64)+J66</f>
        <v>456.8</v>
      </c>
      <c r="K53" s="70">
        <f t="shared" si="2"/>
        <v>11.451204532350657</v>
      </c>
    </row>
    <row r="54" spans="1:11" s="4" customFormat="1" ht="63.75" hidden="1" x14ac:dyDescent="0.2">
      <c r="A54" s="46"/>
      <c r="B54" s="30" t="s">
        <v>108</v>
      </c>
      <c r="C54" s="29" t="s">
        <v>52</v>
      </c>
      <c r="D54" s="23" t="s">
        <v>8</v>
      </c>
      <c r="E54" s="23" t="s">
        <v>168</v>
      </c>
      <c r="F54" s="24" t="s">
        <v>104</v>
      </c>
      <c r="G54" s="23"/>
      <c r="H54" s="34">
        <f>H55</f>
        <v>3766.6</v>
      </c>
      <c r="I54" s="17">
        <f>SUM(I57:I62)</f>
        <v>441</v>
      </c>
      <c r="J54" s="34">
        <f>J55</f>
        <v>415.6</v>
      </c>
      <c r="K54" s="72">
        <f t="shared" si="2"/>
        <v>11.033823607497478</v>
      </c>
    </row>
    <row r="55" spans="1:11" s="4" customFormat="1" ht="28.5" hidden="1" customHeight="1" x14ac:dyDescent="0.2">
      <c r="A55" s="46"/>
      <c r="B55" s="30" t="s">
        <v>88</v>
      </c>
      <c r="C55" s="29" t="s">
        <v>52</v>
      </c>
      <c r="D55" s="23" t="s">
        <v>8</v>
      </c>
      <c r="E55" s="23" t="s">
        <v>168</v>
      </c>
      <c r="F55" s="24" t="s">
        <v>86</v>
      </c>
      <c r="G55" s="23"/>
      <c r="H55" s="34">
        <v>3766.6</v>
      </c>
      <c r="I55" s="17">
        <f>SUM(I58:I63)</f>
        <v>590</v>
      </c>
      <c r="J55" s="34">
        <v>415.6</v>
      </c>
      <c r="K55" s="72">
        <f t="shared" si="2"/>
        <v>11.033823607497478</v>
      </c>
    </row>
    <row r="56" spans="1:11" s="4" customFormat="1" ht="26.25" hidden="1" customHeight="1" x14ac:dyDescent="0.2">
      <c r="A56" s="46"/>
      <c r="B56" s="30" t="s">
        <v>182</v>
      </c>
      <c r="C56" s="23" t="s">
        <v>52</v>
      </c>
      <c r="D56" s="23" t="s">
        <v>8</v>
      </c>
      <c r="E56" s="23" t="s">
        <v>168</v>
      </c>
      <c r="F56" s="24" t="s">
        <v>78</v>
      </c>
      <c r="G56" s="23"/>
      <c r="H56" s="34">
        <f>H58</f>
        <v>1885</v>
      </c>
      <c r="I56" s="17"/>
      <c r="J56" s="71" t="e">
        <f>J57+J61</f>
        <v>#REF!</v>
      </c>
      <c r="K56" s="72" t="e">
        <f t="shared" si="2"/>
        <v>#REF!</v>
      </c>
    </row>
    <row r="57" spans="1:11" s="4" customFormat="1" ht="15" hidden="1" x14ac:dyDescent="0.2">
      <c r="A57" s="46"/>
      <c r="B57" s="30" t="s">
        <v>43</v>
      </c>
      <c r="C57" s="23" t="s">
        <v>52</v>
      </c>
      <c r="D57" s="23" t="s">
        <v>8</v>
      </c>
      <c r="E57" s="23" t="s">
        <v>168</v>
      </c>
      <c r="F57" s="23" t="s">
        <v>78</v>
      </c>
      <c r="G57" s="24" t="s">
        <v>36</v>
      </c>
      <c r="H57" s="34">
        <f>H58</f>
        <v>1885</v>
      </c>
      <c r="I57" s="17"/>
      <c r="J57" s="71" t="e">
        <f>J58+J62</f>
        <v>#REF!</v>
      </c>
      <c r="K57" s="72" t="e">
        <f t="shared" si="2"/>
        <v>#REF!</v>
      </c>
    </row>
    <row r="58" spans="1:11" s="4" customFormat="1" ht="14.25" hidden="1" customHeight="1" x14ac:dyDescent="0.2">
      <c r="A58" s="46"/>
      <c r="B58" s="30" t="s">
        <v>3</v>
      </c>
      <c r="C58" s="23" t="s">
        <v>52</v>
      </c>
      <c r="D58" s="23" t="s">
        <v>8</v>
      </c>
      <c r="E58" s="23" t="s">
        <v>168</v>
      </c>
      <c r="F58" s="23" t="s">
        <v>78</v>
      </c>
      <c r="G58" s="23" t="s">
        <v>4</v>
      </c>
      <c r="H58" s="34">
        <v>1885</v>
      </c>
      <c r="I58" s="17">
        <v>440</v>
      </c>
      <c r="J58" s="71" t="e">
        <f>J59+J63</f>
        <v>#REF!</v>
      </c>
      <c r="K58" s="72" t="e">
        <f t="shared" si="2"/>
        <v>#REF!</v>
      </c>
    </row>
    <row r="59" spans="1:11" s="4" customFormat="1" ht="36.75" hidden="1" customHeight="1" x14ac:dyDescent="0.2">
      <c r="A59" s="46"/>
      <c r="B59" s="30" t="s">
        <v>185</v>
      </c>
      <c r="C59" s="23" t="s">
        <v>52</v>
      </c>
      <c r="D59" s="23" t="s">
        <v>8</v>
      </c>
      <c r="E59" s="23" t="s">
        <v>168</v>
      </c>
      <c r="F59" s="23" t="s">
        <v>184</v>
      </c>
      <c r="G59" s="23"/>
      <c r="H59" s="34">
        <f>H60</f>
        <v>0.5</v>
      </c>
      <c r="I59" s="17"/>
      <c r="J59" s="71" t="e">
        <f>J60+J64</f>
        <v>#REF!</v>
      </c>
      <c r="K59" s="72" t="e">
        <f t="shared" si="2"/>
        <v>#REF!</v>
      </c>
    </row>
    <row r="60" spans="1:11" s="4" customFormat="1" ht="14.25" hidden="1" customHeight="1" x14ac:dyDescent="0.2">
      <c r="A60" s="46"/>
      <c r="B60" s="30" t="s">
        <v>191</v>
      </c>
      <c r="C60" s="23" t="s">
        <v>52</v>
      </c>
      <c r="D60" s="23" t="s">
        <v>8</v>
      </c>
      <c r="E60" s="23" t="s">
        <v>168</v>
      </c>
      <c r="F60" s="23" t="s">
        <v>184</v>
      </c>
      <c r="G60" s="23" t="s">
        <v>190</v>
      </c>
      <c r="H60" s="34">
        <v>0.5</v>
      </c>
      <c r="I60" s="17"/>
      <c r="J60" s="71" t="e">
        <f>J61+J65</f>
        <v>#REF!</v>
      </c>
      <c r="K60" s="72" t="e">
        <f t="shared" si="2"/>
        <v>#REF!</v>
      </c>
    </row>
    <row r="61" spans="1:11" s="4" customFormat="1" ht="39.75" hidden="1" customHeight="1" x14ac:dyDescent="0.2">
      <c r="A61" s="46"/>
      <c r="B61" s="30" t="s">
        <v>180</v>
      </c>
      <c r="C61" s="23" t="s">
        <v>52</v>
      </c>
      <c r="D61" s="23" t="s">
        <v>8</v>
      </c>
      <c r="E61" s="23" t="s">
        <v>168</v>
      </c>
      <c r="F61" s="24" t="s">
        <v>181</v>
      </c>
      <c r="G61" s="23"/>
      <c r="H61" s="34">
        <f>SUM(H62)</f>
        <v>569.29999999999995</v>
      </c>
      <c r="I61" s="17">
        <v>1</v>
      </c>
      <c r="J61" s="71" t="e">
        <f>J62+#REF!</f>
        <v>#REF!</v>
      </c>
      <c r="K61" s="72" t="e">
        <f t="shared" si="2"/>
        <v>#REF!</v>
      </c>
    </row>
    <row r="62" spans="1:11" s="4" customFormat="1" ht="15.75" hidden="1" customHeight="1" x14ac:dyDescent="0.2">
      <c r="A62" s="46"/>
      <c r="B62" s="30" t="s">
        <v>43</v>
      </c>
      <c r="C62" s="23" t="s">
        <v>52</v>
      </c>
      <c r="D62" s="23" t="s">
        <v>8</v>
      </c>
      <c r="E62" s="23" t="s">
        <v>168</v>
      </c>
      <c r="F62" s="23" t="s">
        <v>181</v>
      </c>
      <c r="G62" s="24" t="s">
        <v>36</v>
      </c>
      <c r="H62" s="34">
        <f>H63</f>
        <v>569.29999999999995</v>
      </c>
      <c r="I62" s="17"/>
      <c r="J62" s="71" t="e">
        <f>J63+#REF!</f>
        <v>#REF!</v>
      </c>
      <c r="K62" s="72" t="e">
        <f t="shared" si="2"/>
        <v>#REF!</v>
      </c>
    </row>
    <row r="63" spans="1:11" s="4" customFormat="1" ht="15.75" hidden="1" customHeight="1" x14ac:dyDescent="0.2">
      <c r="A63" s="46"/>
      <c r="B63" s="30" t="s">
        <v>42</v>
      </c>
      <c r="C63" s="23" t="s">
        <v>52</v>
      </c>
      <c r="D63" s="23" t="s">
        <v>8</v>
      </c>
      <c r="E63" s="23" t="s">
        <v>168</v>
      </c>
      <c r="F63" s="23" t="s">
        <v>181</v>
      </c>
      <c r="G63" s="23" t="s">
        <v>5</v>
      </c>
      <c r="H63" s="34">
        <v>569.29999999999995</v>
      </c>
      <c r="I63" s="17">
        <v>149</v>
      </c>
      <c r="J63" s="71" t="e">
        <f>J64+#REF!</f>
        <v>#REF!</v>
      </c>
      <c r="K63" s="72" t="e">
        <f t="shared" si="2"/>
        <v>#REF!</v>
      </c>
    </row>
    <row r="64" spans="1:11" s="4" customFormat="1" ht="26.25" hidden="1" customHeight="1" x14ac:dyDescent="0.2">
      <c r="A64" s="46"/>
      <c r="B64" s="30" t="s">
        <v>230</v>
      </c>
      <c r="C64" s="23" t="s">
        <v>52</v>
      </c>
      <c r="D64" s="23" t="s">
        <v>8</v>
      </c>
      <c r="E64" s="23" t="s">
        <v>168</v>
      </c>
      <c r="F64" s="24" t="s">
        <v>35</v>
      </c>
      <c r="G64" s="23"/>
      <c r="H64" s="34">
        <f>H65</f>
        <v>222.4</v>
      </c>
      <c r="I64" s="17"/>
      <c r="J64" s="71">
        <f>J65</f>
        <v>41.2</v>
      </c>
      <c r="K64" s="72">
        <f t="shared" si="2"/>
        <v>18.525179856115109</v>
      </c>
    </row>
    <row r="65" spans="1:11" s="4" customFormat="1" ht="27" hidden="1" customHeight="1" x14ac:dyDescent="0.2">
      <c r="A65" s="46"/>
      <c r="B65" s="30" t="s">
        <v>123</v>
      </c>
      <c r="C65" s="23" t="s">
        <v>52</v>
      </c>
      <c r="D65" s="23" t="s">
        <v>8</v>
      </c>
      <c r="E65" s="23" t="s">
        <v>168</v>
      </c>
      <c r="F65" s="24" t="s">
        <v>87</v>
      </c>
      <c r="G65" s="23"/>
      <c r="H65" s="34">
        <v>222.4</v>
      </c>
      <c r="I65" s="17">
        <v>31</v>
      </c>
      <c r="J65" s="71">
        <v>41.2</v>
      </c>
      <c r="K65" s="72">
        <f t="shared" si="2"/>
        <v>18.525179856115109</v>
      </c>
    </row>
    <row r="66" spans="1:11" s="4" customFormat="1" ht="16.5" hidden="1" customHeight="1" x14ac:dyDescent="0.2">
      <c r="A66" s="46"/>
      <c r="B66" s="30" t="s">
        <v>106</v>
      </c>
      <c r="C66" s="23" t="s">
        <v>52</v>
      </c>
      <c r="D66" s="23" t="s">
        <v>8</v>
      </c>
      <c r="E66" s="23" t="s">
        <v>168</v>
      </c>
      <c r="F66" s="24" t="s">
        <v>105</v>
      </c>
      <c r="G66" s="23"/>
      <c r="H66" s="34">
        <f>H67</f>
        <v>0.1</v>
      </c>
      <c r="I66" s="17"/>
      <c r="J66" s="71">
        <f>J67</f>
        <v>0</v>
      </c>
      <c r="K66" s="72">
        <f t="shared" si="2"/>
        <v>0</v>
      </c>
    </row>
    <row r="67" spans="1:11" s="4" customFormat="1" ht="14.25" hidden="1" customHeight="1" x14ac:dyDescent="0.2">
      <c r="A67" s="46"/>
      <c r="B67" s="30" t="s">
        <v>89</v>
      </c>
      <c r="C67" s="23" t="s">
        <v>52</v>
      </c>
      <c r="D67" s="23" t="s">
        <v>8</v>
      </c>
      <c r="E67" s="23" t="s">
        <v>168</v>
      </c>
      <c r="F67" s="24" t="s">
        <v>90</v>
      </c>
      <c r="G67" s="23"/>
      <c r="H67" s="34">
        <v>0.1</v>
      </c>
      <c r="I67" s="17"/>
      <c r="J67" s="71">
        <v>0</v>
      </c>
      <c r="K67" s="72">
        <f t="shared" si="2"/>
        <v>0</v>
      </c>
    </row>
    <row r="68" spans="1:11" s="4" customFormat="1" ht="51" hidden="1" x14ac:dyDescent="0.2">
      <c r="A68" s="46"/>
      <c r="B68" s="86" t="s">
        <v>201</v>
      </c>
      <c r="C68" s="79" t="s">
        <v>52</v>
      </c>
      <c r="D68" s="79" t="s">
        <v>8</v>
      </c>
      <c r="E68" s="79" t="s">
        <v>202</v>
      </c>
      <c r="F68" s="79"/>
      <c r="G68" s="79"/>
      <c r="H68" s="84">
        <f>H70</f>
        <v>0</v>
      </c>
      <c r="I68" s="17"/>
      <c r="J68" s="84" t="str">
        <f>J70</f>
        <v>0</v>
      </c>
      <c r="K68" s="72" t="e">
        <f t="shared" ref="K68:K106" si="3">SUM(J68/H68*100)</f>
        <v>#DIV/0!</v>
      </c>
    </row>
    <row r="69" spans="1:11" s="4" customFormat="1" ht="63.75" hidden="1" x14ac:dyDescent="0.2">
      <c r="A69" s="46"/>
      <c r="B69" s="87" t="s">
        <v>108</v>
      </c>
      <c r="C69" s="79" t="s">
        <v>52</v>
      </c>
      <c r="D69" s="79" t="s">
        <v>8</v>
      </c>
      <c r="E69" s="79" t="s">
        <v>202</v>
      </c>
      <c r="F69" s="80" t="s">
        <v>104</v>
      </c>
      <c r="G69" s="80"/>
      <c r="H69" s="85">
        <f>H70</f>
        <v>0</v>
      </c>
      <c r="I69" s="17"/>
      <c r="J69" s="85" t="str">
        <f>J70</f>
        <v>0</v>
      </c>
      <c r="K69" s="72" t="e">
        <f t="shared" si="3"/>
        <v>#DIV/0!</v>
      </c>
    </row>
    <row r="70" spans="1:11" s="4" customFormat="1" ht="25.5" hidden="1" x14ac:dyDescent="0.2">
      <c r="A70" s="46"/>
      <c r="B70" s="87" t="s">
        <v>88</v>
      </c>
      <c r="C70" s="79" t="s">
        <v>52</v>
      </c>
      <c r="D70" s="79" t="s">
        <v>8</v>
      </c>
      <c r="E70" s="79" t="s">
        <v>202</v>
      </c>
      <c r="F70" s="80" t="s">
        <v>86</v>
      </c>
      <c r="G70" s="80"/>
      <c r="H70" s="85">
        <v>0</v>
      </c>
      <c r="I70" s="17"/>
      <c r="J70" s="88" t="s">
        <v>210</v>
      </c>
      <c r="K70" s="72" t="e">
        <f t="shared" si="3"/>
        <v>#DIV/0!</v>
      </c>
    </row>
    <row r="71" spans="1:11" s="4" customFormat="1" ht="39" hidden="1" customHeight="1" x14ac:dyDescent="0.2">
      <c r="A71" s="46"/>
      <c r="B71" s="26" t="s">
        <v>61</v>
      </c>
      <c r="C71" s="24" t="s">
        <v>52</v>
      </c>
      <c r="D71" s="24" t="s">
        <v>8</v>
      </c>
      <c r="E71" s="24" t="s">
        <v>169</v>
      </c>
      <c r="F71" s="23"/>
      <c r="G71" s="23"/>
      <c r="H71" s="33">
        <f>SUM(H73)</f>
        <v>96</v>
      </c>
      <c r="I71" s="17"/>
      <c r="J71" s="33">
        <f>SUM(J73)</f>
        <v>24</v>
      </c>
      <c r="K71" s="70">
        <f t="shared" si="3"/>
        <v>25</v>
      </c>
    </row>
    <row r="72" spans="1:11" s="4" customFormat="1" ht="14.25" hidden="1" customHeight="1" x14ac:dyDescent="0.2">
      <c r="A72" s="46"/>
      <c r="B72" s="28" t="s">
        <v>106</v>
      </c>
      <c r="C72" s="23" t="s">
        <v>52</v>
      </c>
      <c r="D72" s="23" t="s">
        <v>8</v>
      </c>
      <c r="E72" s="23" t="s">
        <v>169</v>
      </c>
      <c r="F72" s="24" t="s">
        <v>105</v>
      </c>
      <c r="G72" s="23"/>
      <c r="H72" s="34">
        <f>H73</f>
        <v>96</v>
      </c>
      <c r="I72" s="17"/>
      <c r="J72" s="34">
        <f>J73</f>
        <v>24</v>
      </c>
      <c r="K72" s="72">
        <f t="shared" si="3"/>
        <v>25</v>
      </c>
    </row>
    <row r="73" spans="1:11" s="4" customFormat="1" ht="13.5" hidden="1" customHeight="1" x14ac:dyDescent="0.2">
      <c r="A73" s="46"/>
      <c r="B73" s="30" t="s">
        <v>89</v>
      </c>
      <c r="C73" s="23" t="s">
        <v>52</v>
      </c>
      <c r="D73" s="23" t="s">
        <v>8</v>
      </c>
      <c r="E73" s="23" t="s">
        <v>169</v>
      </c>
      <c r="F73" s="24" t="s">
        <v>90</v>
      </c>
      <c r="G73" s="23"/>
      <c r="H73" s="34">
        <v>96</v>
      </c>
      <c r="I73" s="17"/>
      <c r="J73" s="34">
        <v>24</v>
      </c>
      <c r="K73" s="72">
        <f t="shared" si="3"/>
        <v>25</v>
      </c>
    </row>
    <row r="74" spans="1:11" s="4" customFormat="1" ht="12" hidden="1" customHeight="1" x14ac:dyDescent="0.2">
      <c r="A74" s="46"/>
      <c r="B74" s="30" t="s">
        <v>131</v>
      </c>
      <c r="C74" s="23" t="s">
        <v>52</v>
      </c>
      <c r="D74" s="23" t="s">
        <v>8</v>
      </c>
      <c r="E74" s="23" t="s">
        <v>169</v>
      </c>
      <c r="F74" s="23" t="s">
        <v>120</v>
      </c>
      <c r="G74" s="23"/>
      <c r="H74" s="34">
        <f>H75</f>
        <v>72</v>
      </c>
      <c r="I74" s="17"/>
      <c r="J74" s="67"/>
      <c r="K74" s="72">
        <f t="shared" si="3"/>
        <v>0</v>
      </c>
    </row>
    <row r="75" spans="1:11" s="4" customFormat="1" ht="14.25" hidden="1" customHeight="1" x14ac:dyDescent="0.2">
      <c r="A75" s="46"/>
      <c r="B75" s="30" t="s">
        <v>16</v>
      </c>
      <c r="C75" s="23" t="s">
        <v>52</v>
      </c>
      <c r="D75" s="23" t="s">
        <v>8</v>
      </c>
      <c r="E75" s="23" t="s">
        <v>169</v>
      </c>
      <c r="F75" s="23" t="s">
        <v>120</v>
      </c>
      <c r="G75" s="23" t="s">
        <v>17</v>
      </c>
      <c r="H75" s="34">
        <v>72</v>
      </c>
      <c r="I75" s="17"/>
      <c r="J75" s="67"/>
      <c r="K75" s="72">
        <f t="shared" si="3"/>
        <v>0</v>
      </c>
    </row>
    <row r="76" spans="1:11" s="5" customFormat="1" ht="67.5" customHeight="1" x14ac:dyDescent="0.2">
      <c r="A76" s="24" t="s">
        <v>46</v>
      </c>
      <c r="B76" s="45" t="s">
        <v>236</v>
      </c>
      <c r="C76" s="27" t="s">
        <v>51</v>
      </c>
      <c r="D76" s="23"/>
      <c r="E76" s="23"/>
      <c r="F76" s="207">
        <f>SUM(F77+F203+F215+F224+F309+F322+F325+F348+F351)</f>
        <v>278194.19999999995</v>
      </c>
      <c r="G76" s="208"/>
      <c r="H76" s="209"/>
      <c r="I76" s="16" t="e">
        <f>SUM(I78+I162+I166+I209+#REF!+I225+I314+#REF!+#REF!+I349+#REF!)</f>
        <v>#REF!</v>
      </c>
      <c r="J76" s="33">
        <f>SUM(J77+J203+J215+J224+J309+J322+J325+J348+J351)</f>
        <v>277449.5</v>
      </c>
      <c r="K76" s="70">
        <f>SUM(J76/F76*100)</f>
        <v>99.732309300481475</v>
      </c>
    </row>
    <row r="77" spans="1:11" s="5" customFormat="1" ht="12" customHeight="1" x14ac:dyDescent="0.2">
      <c r="A77" s="24"/>
      <c r="B77" s="45" t="s">
        <v>94</v>
      </c>
      <c r="C77" s="27" t="s">
        <v>51</v>
      </c>
      <c r="D77" s="24" t="s">
        <v>1</v>
      </c>
      <c r="E77" s="23"/>
      <c r="F77" s="207">
        <f>SUM(F78+F160+F161+F166)</f>
        <v>55184.2</v>
      </c>
      <c r="G77" s="208"/>
      <c r="H77" s="209"/>
      <c r="I77" s="16"/>
      <c r="J77" s="33">
        <f>SUM(J78+J161+J160+J166)</f>
        <v>54930.3</v>
      </c>
      <c r="K77" s="70">
        <f>SUM(J77/F77*100)</f>
        <v>99.539904537893094</v>
      </c>
    </row>
    <row r="78" spans="1:11" s="5" customFormat="1" ht="42.75" customHeight="1" x14ac:dyDescent="0.2">
      <c r="A78" s="46"/>
      <c r="B78" s="47" t="s">
        <v>277</v>
      </c>
      <c r="C78" s="29" t="s">
        <v>51</v>
      </c>
      <c r="D78" s="23" t="s">
        <v>23</v>
      </c>
      <c r="E78" s="23"/>
      <c r="F78" s="204">
        <v>40862.800000000003</v>
      </c>
      <c r="G78" s="205"/>
      <c r="H78" s="206"/>
      <c r="I78" s="17" t="e">
        <f>I79+I93+I167</f>
        <v>#REF!</v>
      </c>
      <c r="J78" s="34">
        <v>40608.9</v>
      </c>
      <c r="K78" s="72">
        <f>SUM(J78/F78*100)</f>
        <v>99.378652466301858</v>
      </c>
    </row>
    <row r="79" spans="1:11" s="4" customFormat="1" ht="38.25" hidden="1" customHeight="1" x14ac:dyDescent="0.2">
      <c r="A79" s="48"/>
      <c r="B79" s="47" t="s">
        <v>55</v>
      </c>
      <c r="C79" s="29" t="s">
        <v>51</v>
      </c>
      <c r="D79" s="23" t="s">
        <v>23</v>
      </c>
      <c r="E79" s="23" t="s">
        <v>170</v>
      </c>
      <c r="F79" s="23"/>
      <c r="G79" s="23"/>
      <c r="H79" s="34">
        <f>SUM(H80+H89)</f>
        <v>1554.5</v>
      </c>
      <c r="I79" s="17" t="e">
        <f>SUM(#REF!)</f>
        <v>#REF!</v>
      </c>
      <c r="J79" s="34">
        <f>SUM(J80+J89)</f>
        <v>219.4</v>
      </c>
      <c r="K79" s="72">
        <f t="shared" si="3"/>
        <v>14.113862978449662</v>
      </c>
    </row>
    <row r="80" spans="1:11" s="4" customFormat="1" ht="65.25" hidden="1" customHeight="1" x14ac:dyDescent="0.2">
      <c r="A80" s="48"/>
      <c r="B80" s="40" t="s">
        <v>108</v>
      </c>
      <c r="C80" s="29" t="s">
        <v>51</v>
      </c>
      <c r="D80" s="23" t="s">
        <v>23</v>
      </c>
      <c r="E80" s="23" t="s">
        <v>170</v>
      </c>
      <c r="F80" s="23" t="s">
        <v>104</v>
      </c>
      <c r="G80" s="23"/>
      <c r="H80" s="34">
        <f>H81</f>
        <v>1534.5</v>
      </c>
      <c r="I80" s="17">
        <f>SUM(I83:I86)</f>
        <v>732</v>
      </c>
      <c r="J80" s="34">
        <f>J81</f>
        <v>219.4</v>
      </c>
      <c r="K80" s="72">
        <f t="shared" si="3"/>
        <v>14.297816878462042</v>
      </c>
    </row>
    <row r="81" spans="1:11" s="4" customFormat="1" ht="25.5" hidden="1" x14ac:dyDescent="0.2">
      <c r="A81" s="46"/>
      <c r="B81" s="30" t="s">
        <v>88</v>
      </c>
      <c r="C81" s="29" t="s">
        <v>51</v>
      </c>
      <c r="D81" s="23" t="s">
        <v>23</v>
      </c>
      <c r="E81" s="23" t="s">
        <v>170</v>
      </c>
      <c r="F81" s="23" t="s">
        <v>86</v>
      </c>
      <c r="G81" s="23"/>
      <c r="H81" s="34">
        <v>1534.5</v>
      </c>
      <c r="I81" s="17">
        <f>SUM(I84:I87)</f>
        <v>886</v>
      </c>
      <c r="J81" s="34">
        <v>219.4</v>
      </c>
      <c r="K81" s="72">
        <f t="shared" si="3"/>
        <v>14.297816878462042</v>
      </c>
    </row>
    <row r="82" spans="1:11" s="4" customFormat="1" ht="25.5" hidden="1" customHeight="1" x14ac:dyDescent="0.2">
      <c r="A82" s="46"/>
      <c r="B82" s="63" t="s">
        <v>255</v>
      </c>
      <c r="C82" s="29" t="s">
        <v>51</v>
      </c>
      <c r="D82" s="23" t="s">
        <v>23</v>
      </c>
      <c r="E82" s="23" t="s">
        <v>170</v>
      </c>
      <c r="F82" s="23" t="s">
        <v>78</v>
      </c>
      <c r="G82" s="23"/>
      <c r="H82" s="34">
        <f>H84</f>
        <v>942.5</v>
      </c>
      <c r="I82" s="17"/>
      <c r="J82" s="34">
        <f>J84</f>
        <v>942.5</v>
      </c>
      <c r="K82" s="72">
        <f t="shared" si="3"/>
        <v>100</v>
      </c>
    </row>
    <row r="83" spans="1:11" s="4" customFormat="1" ht="15" hidden="1" customHeight="1" x14ac:dyDescent="0.2">
      <c r="A83" s="46"/>
      <c r="B83" s="64" t="s">
        <v>183</v>
      </c>
      <c r="C83" s="29" t="s">
        <v>51</v>
      </c>
      <c r="D83" s="23" t="s">
        <v>23</v>
      </c>
      <c r="E83" s="23" t="s">
        <v>170</v>
      </c>
      <c r="F83" s="23" t="s">
        <v>78</v>
      </c>
      <c r="G83" s="23" t="s">
        <v>36</v>
      </c>
      <c r="H83" s="34">
        <f>H84</f>
        <v>942.5</v>
      </c>
      <c r="I83" s="17"/>
      <c r="J83" s="34">
        <f>J84</f>
        <v>942.5</v>
      </c>
      <c r="K83" s="72">
        <f t="shared" si="3"/>
        <v>100</v>
      </c>
    </row>
    <row r="84" spans="1:11" s="4" customFormat="1" ht="16.5" hidden="1" customHeight="1" x14ac:dyDescent="0.2">
      <c r="A84" s="46"/>
      <c r="B84" s="30" t="s">
        <v>3</v>
      </c>
      <c r="C84" s="29" t="s">
        <v>51</v>
      </c>
      <c r="D84" s="23" t="s">
        <v>23</v>
      </c>
      <c r="E84" s="23" t="s">
        <v>170</v>
      </c>
      <c r="F84" s="23" t="s">
        <v>78</v>
      </c>
      <c r="G84" s="23" t="s">
        <v>4</v>
      </c>
      <c r="H84" s="34">
        <v>942.5</v>
      </c>
      <c r="I84" s="17">
        <v>732</v>
      </c>
      <c r="J84" s="34">
        <v>942.5</v>
      </c>
      <c r="K84" s="72">
        <f t="shared" si="3"/>
        <v>100</v>
      </c>
    </row>
    <row r="85" spans="1:11" s="4" customFormat="1" ht="38.25" hidden="1" customHeight="1" x14ac:dyDescent="0.2">
      <c r="A85" s="46"/>
      <c r="B85" s="30" t="s">
        <v>180</v>
      </c>
      <c r="C85" s="29" t="s">
        <v>51</v>
      </c>
      <c r="D85" s="23" t="s">
        <v>23</v>
      </c>
      <c r="E85" s="23" t="s">
        <v>170</v>
      </c>
      <c r="F85" s="23" t="s">
        <v>181</v>
      </c>
      <c r="G85" s="23"/>
      <c r="H85" s="34">
        <f>H87</f>
        <v>271.7</v>
      </c>
      <c r="I85" s="17"/>
      <c r="J85" s="34">
        <f>J87</f>
        <v>271.7</v>
      </c>
      <c r="K85" s="72">
        <f t="shared" si="3"/>
        <v>100</v>
      </c>
    </row>
    <row r="86" spans="1:11" s="4" customFormat="1" ht="22.5" hidden="1" customHeight="1" x14ac:dyDescent="0.2">
      <c r="A86" s="46"/>
      <c r="B86" s="64" t="s">
        <v>183</v>
      </c>
      <c r="C86" s="29" t="s">
        <v>51</v>
      </c>
      <c r="D86" s="23" t="s">
        <v>23</v>
      </c>
      <c r="E86" s="23" t="s">
        <v>170</v>
      </c>
      <c r="F86" s="23" t="s">
        <v>181</v>
      </c>
      <c r="G86" s="23" t="s">
        <v>36</v>
      </c>
      <c r="H86" s="34">
        <f>H87</f>
        <v>271.7</v>
      </c>
      <c r="I86" s="17"/>
      <c r="J86" s="34">
        <f>J87</f>
        <v>271.7</v>
      </c>
      <c r="K86" s="72">
        <f t="shared" si="3"/>
        <v>100</v>
      </c>
    </row>
    <row r="87" spans="1:11" s="4" customFormat="1" ht="16.5" hidden="1" customHeight="1" x14ac:dyDescent="0.2">
      <c r="A87" s="46"/>
      <c r="B87" s="30" t="s">
        <v>42</v>
      </c>
      <c r="C87" s="29" t="s">
        <v>51</v>
      </c>
      <c r="D87" s="23" t="s">
        <v>23</v>
      </c>
      <c r="E87" s="23" t="s">
        <v>170</v>
      </c>
      <c r="F87" s="23" t="s">
        <v>181</v>
      </c>
      <c r="G87" s="23" t="s">
        <v>5</v>
      </c>
      <c r="H87" s="34">
        <v>271.7</v>
      </c>
      <c r="I87" s="17">
        <v>154</v>
      </c>
      <c r="J87" s="34">
        <v>271.7</v>
      </c>
      <c r="K87" s="72">
        <f t="shared" si="3"/>
        <v>100</v>
      </c>
    </row>
    <row r="88" spans="1:11" s="4" customFormat="1" ht="28.5" hidden="1" customHeight="1" x14ac:dyDescent="0.2">
      <c r="A88" s="46"/>
      <c r="B88" s="30" t="s">
        <v>230</v>
      </c>
      <c r="C88" s="23" t="s">
        <v>51</v>
      </c>
      <c r="D88" s="23" t="s">
        <v>23</v>
      </c>
      <c r="E88" s="23" t="s">
        <v>170</v>
      </c>
      <c r="F88" s="23" t="s">
        <v>35</v>
      </c>
      <c r="G88" s="23"/>
      <c r="H88" s="34">
        <f>H89</f>
        <v>20</v>
      </c>
      <c r="I88" s="17"/>
      <c r="J88" s="34">
        <f>J89</f>
        <v>0</v>
      </c>
      <c r="K88" s="72">
        <f t="shared" si="3"/>
        <v>0</v>
      </c>
    </row>
    <row r="89" spans="1:11" s="4" customFormat="1" ht="25.5" hidden="1" x14ac:dyDescent="0.2">
      <c r="A89" s="46"/>
      <c r="B89" s="30" t="s">
        <v>123</v>
      </c>
      <c r="C89" s="23" t="s">
        <v>51</v>
      </c>
      <c r="D89" s="23" t="s">
        <v>23</v>
      </c>
      <c r="E89" s="23" t="s">
        <v>170</v>
      </c>
      <c r="F89" s="23" t="s">
        <v>87</v>
      </c>
      <c r="G89" s="23"/>
      <c r="H89" s="34">
        <v>20</v>
      </c>
      <c r="I89" s="17">
        <f>SUM(I92)</f>
        <v>67</v>
      </c>
      <c r="J89" s="34">
        <v>0</v>
      </c>
      <c r="K89" s="72">
        <f t="shared" si="3"/>
        <v>0</v>
      </c>
    </row>
    <row r="90" spans="1:11" s="4" customFormat="1" ht="29.25" hidden="1" customHeight="1" x14ac:dyDescent="0.2">
      <c r="A90" s="46"/>
      <c r="B90" s="40" t="s">
        <v>124</v>
      </c>
      <c r="C90" s="23" t="s">
        <v>51</v>
      </c>
      <c r="D90" s="23" t="s">
        <v>23</v>
      </c>
      <c r="E90" s="23" t="s">
        <v>170</v>
      </c>
      <c r="F90" s="23" t="s">
        <v>70</v>
      </c>
      <c r="G90" s="23"/>
      <c r="H90" s="34">
        <f>H92</f>
        <v>12.8</v>
      </c>
      <c r="I90" s="17"/>
      <c r="J90" s="34">
        <f>J92</f>
        <v>12.8</v>
      </c>
      <c r="K90" s="72">
        <f t="shared" si="3"/>
        <v>100</v>
      </c>
    </row>
    <row r="91" spans="1:11" s="4" customFormat="1" ht="15.75" hidden="1" customHeight="1" x14ac:dyDescent="0.2">
      <c r="A91" s="46"/>
      <c r="B91" s="40" t="s">
        <v>132</v>
      </c>
      <c r="C91" s="23" t="s">
        <v>51</v>
      </c>
      <c r="D91" s="23" t="s">
        <v>23</v>
      </c>
      <c r="E91" s="23" t="s">
        <v>170</v>
      </c>
      <c r="F91" s="23" t="s">
        <v>70</v>
      </c>
      <c r="G91" s="23" t="s">
        <v>37</v>
      </c>
      <c r="H91" s="34">
        <f>H92</f>
        <v>12.8</v>
      </c>
      <c r="I91" s="17"/>
      <c r="J91" s="34">
        <f>J92</f>
        <v>12.8</v>
      </c>
      <c r="K91" s="72">
        <f t="shared" si="3"/>
        <v>100</v>
      </c>
    </row>
    <row r="92" spans="1:11" s="4" customFormat="1" ht="15" hidden="1" x14ac:dyDescent="0.2">
      <c r="A92" s="46"/>
      <c r="B92" s="30" t="s">
        <v>6</v>
      </c>
      <c r="C92" s="23" t="s">
        <v>51</v>
      </c>
      <c r="D92" s="23" t="s">
        <v>23</v>
      </c>
      <c r="E92" s="23" t="s">
        <v>170</v>
      </c>
      <c r="F92" s="23" t="s">
        <v>70</v>
      </c>
      <c r="G92" s="23" t="s">
        <v>7</v>
      </c>
      <c r="H92" s="34">
        <v>12.8</v>
      </c>
      <c r="I92" s="17">
        <v>67</v>
      </c>
      <c r="J92" s="34">
        <v>12.8</v>
      </c>
      <c r="K92" s="72">
        <f t="shared" si="3"/>
        <v>100</v>
      </c>
    </row>
    <row r="93" spans="1:11" s="5" customFormat="1" ht="39" hidden="1" customHeight="1" x14ac:dyDescent="0.2">
      <c r="A93" s="46"/>
      <c r="B93" s="30" t="s">
        <v>56</v>
      </c>
      <c r="C93" s="23" t="s">
        <v>51</v>
      </c>
      <c r="D93" s="23" t="s">
        <v>23</v>
      </c>
      <c r="E93" s="23" t="s">
        <v>171</v>
      </c>
      <c r="F93" s="23"/>
      <c r="G93" s="23"/>
      <c r="H93" s="34">
        <f>SUM(H94+H101+H121)</f>
        <v>25640.2</v>
      </c>
      <c r="I93" s="17" t="e">
        <f>#REF!</f>
        <v>#REF!</v>
      </c>
      <c r="J93" s="34">
        <f>SUM(J94+J101+J121)</f>
        <v>3369.7</v>
      </c>
      <c r="K93" s="72">
        <f t="shared" si="3"/>
        <v>13.142253180552412</v>
      </c>
    </row>
    <row r="94" spans="1:11" s="5" customFormat="1" ht="63.75" hidden="1" x14ac:dyDescent="0.2">
      <c r="A94" s="46"/>
      <c r="B94" s="30" t="s">
        <v>108</v>
      </c>
      <c r="C94" s="29" t="s">
        <v>51</v>
      </c>
      <c r="D94" s="23" t="s">
        <v>23</v>
      </c>
      <c r="E94" s="23" t="s">
        <v>171</v>
      </c>
      <c r="F94" s="23" t="s">
        <v>104</v>
      </c>
      <c r="G94" s="23"/>
      <c r="H94" s="34">
        <f>H95</f>
        <v>21092.3</v>
      </c>
      <c r="I94" s="17"/>
      <c r="J94" s="34">
        <f>J95</f>
        <v>2778.3</v>
      </c>
      <c r="K94" s="72">
        <f t="shared" si="3"/>
        <v>13.172105460286456</v>
      </c>
    </row>
    <row r="95" spans="1:11" s="5" customFormat="1" ht="25.5" hidden="1" x14ac:dyDescent="0.2">
      <c r="A95" s="46"/>
      <c r="B95" s="30" t="s">
        <v>88</v>
      </c>
      <c r="C95" s="29" t="s">
        <v>51</v>
      </c>
      <c r="D95" s="23" t="s">
        <v>23</v>
      </c>
      <c r="E95" s="23" t="s">
        <v>171</v>
      </c>
      <c r="F95" s="23" t="s">
        <v>86</v>
      </c>
      <c r="G95" s="23"/>
      <c r="H95" s="34">
        <v>21092.3</v>
      </c>
      <c r="I95" s="17"/>
      <c r="J95" s="34">
        <v>2778.3</v>
      </c>
      <c r="K95" s="72">
        <f t="shared" si="3"/>
        <v>13.172105460286456</v>
      </c>
    </row>
    <row r="96" spans="1:11" s="5" customFormat="1" ht="25.5" hidden="1" customHeight="1" x14ac:dyDescent="0.2">
      <c r="A96" s="46"/>
      <c r="B96" s="30" t="s">
        <v>182</v>
      </c>
      <c r="C96" s="23" t="s">
        <v>51</v>
      </c>
      <c r="D96" s="23" t="s">
        <v>23</v>
      </c>
      <c r="E96" s="23" t="s">
        <v>171</v>
      </c>
      <c r="F96" s="23" t="s">
        <v>78</v>
      </c>
      <c r="G96" s="23"/>
      <c r="H96" s="34">
        <f>H98</f>
        <v>12458.7</v>
      </c>
      <c r="I96" s="17"/>
      <c r="J96" s="34">
        <f>J98</f>
        <v>12458.7</v>
      </c>
      <c r="K96" s="72">
        <f t="shared" si="3"/>
        <v>100</v>
      </c>
    </row>
    <row r="97" spans="1:11" s="5" customFormat="1" ht="14.25" hidden="1" customHeight="1" x14ac:dyDescent="0.2">
      <c r="A97" s="46"/>
      <c r="B97" s="30" t="s">
        <v>43</v>
      </c>
      <c r="C97" s="23" t="s">
        <v>51</v>
      </c>
      <c r="D97" s="23" t="s">
        <v>23</v>
      </c>
      <c r="E97" s="23" t="s">
        <v>171</v>
      </c>
      <c r="F97" s="23" t="s">
        <v>78</v>
      </c>
      <c r="G97" s="23" t="s">
        <v>36</v>
      </c>
      <c r="H97" s="34">
        <f>H98</f>
        <v>12458.7</v>
      </c>
      <c r="I97" s="17"/>
      <c r="J97" s="34">
        <f>J98</f>
        <v>12458.7</v>
      </c>
      <c r="K97" s="72">
        <f t="shared" si="3"/>
        <v>100</v>
      </c>
    </row>
    <row r="98" spans="1:11" s="5" customFormat="1" ht="13.5" hidden="1" customHeight="1" x14ac:dyDescent="0.2">
      <c r="A98" s="46"/>
      <c r="B98" s="30" t="s">
        <v>3</v>
      </c>
      <c r="C98" s="23" t="s">
        <v>51</v>
      </c>
      <c r="D98" s="23" t="s">
        <v>23</v>
      </c>
      <c r="E98" s="23" t="s">
        <v>171</v>
      </c>
      <c r="F98" s="23" t="s">
        <v>78</v>
      </c>
      <c r="G98" s="23" t="s">
        <v>4</v>
      </c>
      <c r="H98" s="34">
        <v>12458.7</v>
      </c>
      <c r="I98" s="17">
        <v>11889.6</v>
      </c>
      <c r="J98" s="34">
        <v>12458.7</v>
      </c>
      <c r="K98" s="72">
        <f t="shared" si="3"/>
        <v>100</v>
      </c>
    </row>
    <row r="99" spans="1:11" s="5" customFormat="1" ht="39.75" hidden="1" customHeight="1" x14ac:dyDescent="0.2">
      <c r="A99" s="46"/>
      <c r="B99" s="30" t="s">
        <v>180</v>
      </c>
      <c r="C99" s="23" t="s">
        <v>51</v>
      </c>
      <c r="D99" s="23" t="s">
        <v>23</v>
      </c>
      <c r="E99" s="23" t="s">
        <v>171</v>
      </c>
      <c r="F99" s="23" t="s">
        <v>181</v>
      </c>
      <c r="G99" s="23"/>
      <c r="H99" s="34">
        <f>H100</f>
        <v>3778.5</v>
      </c>
      <c r="I99" s="17"/>
      <c r="J99" s="34">
        <f>J100</f>
        <v>3778.5</v>
      </c>
      <c r="K99" s="72">
        <f t="shared" si="3"/>
        <v>100</v>
      </c>
    </row>
    <row r="100" spans="1:11" s="5" customFormat="1" ht="19.5" hidden="1" customHeight="1" x14ac:dyDescent="0.2">
      <c r="A100" s="46"/>
      <c r="B100" s="30" t="s">
        <v>42</v>
      </c>
      <c r="C100" s="23" t="s">
        <v>51</v>
      </c>
      <c r="D100" s="23" t="s">
        <v>23</v>
      </c>
      <c r="E100" s="23" t="s">
        <v>171</v>
      </c>
      <c r="F100" s="23" t="s">
        <v>181</v>
      </c>
      <c r="G100" s="23" t="s">
        <v>5</v>
      </c>
      <c r="H100" s="34">
        <v>3778.5</v>
      </c>
      <c r="I100" s="17">
        <v>3591.8</v>
      </c>
      <c r="J100" s="34">
        <v>3778.5</v>
      </c>
      <c r="K100" s="72">
        <f t="shared" si="3"/>
        <v>100</v>
      </c>
    </row>
    <row r="101" spans="1:11" s="5" customFormat="1" ht="27" hidden="1" customHeight="1" x14ac:dyDescent="0.2">
      <c r="A101" s="46" t="s">
        <v>250</v>
      </c>
      <c r="B101" s="30" t="s">
        <v>230</v>
      </c>
      <c r="C101" s="23" t="s">
        <v>51</v>
      </c>
      <c r="D101" s="23" t="s">
        <v>23</v>
      </c>
      <c r="E101" s="23" t="s">
        <v>171</v>
      </c>
      <c r="F101" s="23" t="s">
        <v>35</v>
      </c>
      <c r="G101" s="23"/>
      <c r="H101" s="34">
        <f>H102</f>
        <v>4525.5</v>
      </c>
      <c r="I101" s="17"/>
      <c r="J101" s="34">
        <f>J102</f>
        <v>587.20000000000005</v>
      </c>
      <c r="K101" s="72">
        <f t="shared" si="3"/>
        <v>12.975361838470889</v>
      </c>
    </row>
    <row r="102" spans="1:11" s="5" customFormat="1" ht="28.5" hidden="1" customHeight="1" x14ac:dyDescent="0.2">
      <c r="A102" s="46"/>
      <c r="B102" s="30" t="s">
        <v>123</v>
      </c>
      <c r="C102" s="23" t="s">
        <v>51</v>
      </c>
      <c r="D102" s="23" t="s">
        <v>23</v>
      </c>
      <c r="E102" s="23" t="s">
        <v>171</v>
      </c>
      <c r="F102" s="23" t="s">
        <v>87</v>
      </c>
      <c r="G102" s="23"/>
      <c r="H102" s="34">
        <v>4525.5</v>
      </c>
      <c r="I102" s="17"/>
      <c r="J102" s="34">
        <v>587.20000000000005</v>
      </c>
      <c r="K102" s="72">
        <f t="shared" si="3"/>
        <v>12.975361838470889</v>
      </c>
    </row>
    <row r="103" spans="1:11" s="5" customFormat="1" ht="30" hidden="1" customHeight="1" x14ac:dyDescent="0.2">
      <c r="A103" s="46"/>
      <c r="B103" s="40" t="s">
        <v>124</v>
      </c>
      <c r="C103" s="23" t="s">
        <v>51</v>
      </c>
      <c r="D103" s="23" t="s">
        <v>23</v>
      </c>
      <c r="E103" s="23" t="s">
        <v>171</v>
      </c>
      <c r="F103" s="23" t="s">
        <v>70</v>
      </c>
      <c r="G103" s="23"/>
      <c r="H103" s="34">
        <f>H104+H108</f>
        <v>711.7</v>
      </c>
      <c r="I103" s="17"/>
      <c r="J103" s="34">
        <f>J104+J108</f>
        <v>711.7</v>
      </c>
      <c r="K103" s="72">
        <f t="shared" si="3"/>
        <v>100</v>
      </c>
    </row>
    <row r="104" spans="1:11" s="5" customFormat="1" ht="15.75" hidden="1" customHeight="1" x14ac:dyDescent="0.2">
      <c r="A104" s="46"/>
      <c r="B104" s="40" t="s">
        <v>132</v>
      </c>
      <c r="C104" s="23" t="s">
        <v>51</v>
      </c>
      <c r="D104" s="23" t="s">
        <v>23</v>
      </c>
      <c r="E104" s="23" t="s">
        <v>171</v>
      </c>
      <c r="F104" s="23" t="s">
        <v>70</v>
      </c>
      <c r="G104" s="23" t="s">
        <v>37</v>
      </c>
      <c r="H104" s="34">
        <f>H105+H106+H107</f>
        <v>562.80000000000007</v>
      </c>
      <c r="I104" s="17"/>
      <c r="J104" s="34">
        <f>J105+J106+J107</f>
        <v>562.80000000000007</v>
      </c>
      <c r="K104" s="72">
        <f t="shared" si="3"/>
        <v>100</v>
      </c>
    </row>
    <row r="105" spans="1:11" s="5" customFormat="1" ht="15" hidden="1" customHeight="1" x14ac:dyDescent="0.2">
      <c r="A105" s="46"/>
      <c r="B105" s="30" t="s">
        <v>6</v>
      </c>
      <c r="C105" s="23" t="s">
        <v>51</v>
      </c>
      <c r="D105" s="23" t="s">
        <v>23</v>
      </c>
      <c r="E105" s="23" t="s">
        <v>171</v>
      </c>
      <c r="F105" s="23" t="s">
        <v>70</v>
      </c>
      <c r="G105" s="23" t="s">
        <v>7</v>
      </c>
      <c r="H105" s="34">
        <v>115.9</v>
      </c>
      <c r="I105" s="17">
        <v>253</v>
      </c>
      <c r="J105" s="34">
        <v>115.9</v>
      </c>
      <c r="K105" s="72">
        <f t="shared" si="3"/>
        <v>100</v>
      </c>
    </row>
    <row r="106" spans="1:11" s="5" customFormat="1" ht="16.5" hidden="1" customHeight="1" x14ac:dyDescent="0.2">
      <c r="A106" s="46"/>
      <c r="B106" s="30" t="s">
        <v>143</v>
      </c>
      <c r="C106" s="23" t="s">
        <v>51</v>
      </c>
      <c r="D106" s="23" t="s">
        <v>23</v>
      </c>
      <c r="E106" s="23" t="s">
        <v>171</v>
      </c>
      <c r="F106" s="23" t="s">
        <v>70</v>
      </c>
      <c r="G106" s="23" t="s">
        <v>14</v>
      </c>
      <c r="H106" s="34">
        <v>19.3</v>
      </c>
      <c r="I106" s="17"/>
      <c r="J106" s="34">
        <v>19.3</v>
      </c>
      <c r="K106" s="72">
        <f t="shared" si="3"/>
        <v>100</v>
      </c>
    </row>
    <row r="107" spans="1:11" s="5" customFormat="1" ht="16.5" hidden="1" customHeight="1" x14ac:dyDescent="0.2">
      <c r="A107" s="46"/>
      <c r="B107" s="30" t="s">
        <v>45</v>
      </c>
      <c r="C107" s="23" t="s">
        <v>51</v>
      </c>
      <c r="D107" s="23" t="s">
        <v>23</v>
      </c>
      <c r="E107" s="23" t="s">
        <v>171</v>
      </c>
      <c r="F107" s="23" t="s">
        <v>70</v>
      </c>
      <c r="G107" s="23" t="s">
        <v>15</v>
      </c>
      <c r="H107" s="34">
        <v>427.6</v>
      </c>
      <c r="I107" s="17"/>
      <c r="J107" s="34">
        <v>427.6</v>
      </c>
      <c r="K107" s="68"/>
    </row>
    <row r="108" spans="1:11" s="5" customFormat="1" ht="17.25" hidden="1" customHeight="1" x14ac:dyDescent="0.2">
      <c r="A108" s="46"/>
      <c r="B108" s="30" t="s">
        <v>40</v>
      </c>
      <c r="C108" s="23" t="s">
        <v>51</v>
      </c>
      <c r="D108" s="23" t="s">
        <v>23</v>
      </c>
      <c r="E108" s="23" t="s">
        <v>171</v>
      </c>
      <c r="F108" s="23" t="s">
        <v>70</v>
      </c>
      <c r="G108" s="23" t="s">
        <v>38</v>
      </c>
      <c r="H108" s="34">
        <f>SUM(H109:H110)</f>
        <v>148.9</v>
      </c>
      <c r="I108" s="17"/>
      <c r="J108" s="34">
        <f>SUM(J109:J110)</f>
        <v>148.9</v>
      </c>
      <c r="K108" s="68"/>
    </row>
    <row r="109" spans="1:11" s="5" customFormat="1" ht="15" hidden="1" customHeight="1" x14ac:dyDescent="0.2">
      <c r="A109" s="46"/>
      <c r="B109" s="30" t="s">
        <v>18</v>
      </c>
      <c r="C109" s="23" t="s">
        <v>51</v>
      </c>
      <c r="D109" s="23" t="s">
        <v>23</v>
      </c>
      <c r="E109" s="23" t="s">
        <v>171</v>
      </c>
      <c r="F109" s="23" t="s">
        <v>70</v>
      </c>
      <c r="G109" s="23" t="s">
        <v>19</v>
      </c>
      <c r="H109" s="34">
        <v>100.8</v>
      </c>
      <c r="I109" s="17"/>
      <c r="J109" s="34">
        <v>100.8</v>
      </c>
      <c r="K109" s="68"/>
    </row>
    <row r="110" spans="1:11" s="5" customFormat="1" ht="15.75" hidden="1" customHeight="1" x14ac:dyDescent="0.2">
      <c r="A110" s="46"/>
      <c r="B110" s="30" t="s">
        <v>20</v>
      </c>
      <c r="C110" s="23" t="s">
        <v>51</v>
      </c>
      <c r="D110" s="23" t="s">
        <v>23</v>
      </c>
      <c r="E110" s="23" t="s">
        <v>171</v>
      </c>
      <c r="F110" s="23" t="s">
        <v>70</v>
      </c>
      <c r="G110" s="23" t="s">
        <v>21</v>
      </c>
      <c r="H110" s="34">
        <v>48.1</v>
      </c>
      <c r="I110" s="17"/>
      <c r="J110" s="34">
        <v>48.1</v>
      </c>
      <c r="K110" s="68"/>
    </row>
    <row r="111" spans="1:11" s="5" customFormat="1" ht="26.25" hidden="1" customHeight="1" x14ac:dyDescent="0.2">
      <c r="A111" s="46"/>
      <c r="B111" s="30" t="s">
        <v>77</v>
      </c>
      <c r="C111" s="23" t="s">
        <v>51</v>
      </c>
      <c r="D111" s="23" t="s">
        <v>23</v>
      </c>
      <c r="E111" s="23" t="s">
        <v>171</v>
      </c>
      <c r="F111" s="23" t="s">
        <v>76</v>
      </c>
      <c r="G111" s="23"/>
      <c r="H111" s="34">
        <f>H112+H118</f>
        <v>1677.6999999999998</v>
      </c>
      <c r="I111" s="17"/>
      <c r="J111" s="34">
        <f>J112+J118</f>
        <v>1677.6999999999998</v>
      </c>
      <c r="K111" s="68"/>
    </row>
    <row r="112" spans="1:11" s="5" customFormat="1" ht="16.5" hidden="1" customHeight="1" x14ac:dyDescent="0.2">
      <c r="A112" s="46"/>
      <c r="B112" s="30" t="s">
        <v>44</v>
      </c>
      <c r="C112" s="23" t="s">
        <v>51</v>
      </c>
      <c r="D112" s="23" t="s">
        <v>23</v>
      </c>
      <c r="E112" s="23" t="s">
        <v>171</v>
      </c>
      <c r="F112" s="23" t="s">
        <v>76</v>
      </c>
      <c r="G112" s="23" t="s">
        <v>37</v>
      </c>
      <c r="H112" s="34">
        <f>SUM(H113+H114+H115+H116+H117)</f>
        <v>1351.3999999999999</v>
      </c>
      <c r="I112" s="17"/>
      <c r="J112" s="34">
        <f>SUM(J113+J114+J115+J116+J117)</f>
        <v>1351.3999999999999</v>
      </c>
      <c r="K112" s="68"/>
    </row>
    <row r="113" spans="1:11" s="5" customFormat="1" ht="16.5" hidden="1" customHeight="1" x14ac:dyDescent="0.2">
      <c r="A113" s="46"/>
      <c r="B113" s="30" t="s">
        <v>6</v>
      </c>
      <c r="C113" s="23" t="s">
        <v>51</v>
      </c>
      <c r="D113" s="23" t="s">
        <v>23</v>
      </c>
      <c r="E113" s="23" t="s">
        <v>171</v>
      </c>
      <c r="F113" s="23" t="s">
        <v>76</v>
      </c>
      <c r="G113" s="23" t="s">
        <v>7</v>
      </c>
      <c r="H113" s="34">
        <v>7</v>
      </c>
      <c r="I113" s="17"/>
      <c r="J113" s="34">
        <v>7</v>
      </c>
      <c r="K113" s="68"/>
    </row>
    <row r="114" spans="1:11" s="5" customFormat="1" ht="18" hidden="1" customHeight="1" x14ac:dyDescent="0.2">
      <c r="A114" s="46"/>
      <c r="B114" s="30" t="s">
        <v>9</v>
      </c>
      <c r="C114" s="23" t="s">
        <v>51</v>
      </c>
      <c r="D114" s="23" t="s">
        <v>23</v>
      </c>
      <c r="E114" s="23" t="s">
        <v>171</v>
      </c>
      <c r="F114" s="23" t="s">
        <v>76</v>
      </c>
      <c r="G114" s="23" t="s">
        <v>10</v>
      </c>
      <c r="H114" s="34"/>
      <c r="I114" s="17">
        <v>23</v>
      </c>
      <c r="J114" s="34"/>
      <c r="K114" s="68"/>
    </row>
    <row r="115" spans="1:11" s="5" customFormat="1" ht="18" hidden="1" customHeight="1" x14ac:dyDescent="0.2">
      <c r="A115" s="46"/>
      <c r="B115" s="30" t="s">
        <v>11</v>
      </c>
      <c r="C115" s="23" t="s">
        <v>51</v>
      </c>
      <c r="D115" s="23" t="s">
        <v>23</v>
      </c>
      <c r="E115" s="23" t="s">
        <v>171</v>
      </c>
      <c r="F115" s="23" t="s">
        <v>76</v>
      </c>
      <c r="G115" s="23" t="s">
        <v>12</v>
      </c>
      <c r="H115" s="34">
        <v>324.89999999999998</v>
      </c>
      <c r="I115" s="17">
        <v>944</v>
      </c>
      <c r="J115" s="34">
        <v>324.89999999999998</v>
      </c>
      <c r="K115" s="68"/>
    </row>
    <row r="116" spans="1:11" s="5" customFormat="1" ht="15" hidden="1" customHeight="1" x14ac:dyDescent="0.2">
      <c r="A116" s="46"/>
      <c r="B116" s="30" t="s">
        <v>143</v>
      </c>
      <c r="C116" s="23" t="s">
        <v>51</v>
      </c>
      <c r="D116" s="23" t="s">
        <v>23</v>
      </c>
      <c r="E116" s="23" t="s">
        <v>171</v>
      </c>
      <c r="F116" s="23" t="s">
        <v>76</v>
      </c>
      <c r="G116" s="23" t="s">
        <v>14</v>
      </c>
      <c r="H116" s="34">
        <v>554.79999999999995</v>
      </c>
      <c r="I116" s="17">
        <v>817</v>
      </c>
      <c r="J116" s="34">
        <v>554.79999999999995</v>
      </c>
      <c r="K116" s="68"/>
    </row>
    <row r="117" spans="1:11" s="5" customFormat="1" ht="17.25" hidden="1" customHeight="1" x14ac:dyDescent="0.2">
      <c r="A117" s="46"/>
      <c r="B117" s="30" t="s">
        <v>45</v>
      </c>
      <c r="C117" s="23" t="s">
        <v>51</v>
      </c>
      <c r="D117" s="23" t="s">
        <v>23</v>
      </c>
      <c r="E117" s="23" t="s">
        <v>171</v>
      </c>
      <c r="F117" s="23" t="s">
        <v>76</v>
      </c>
      <c r="G117" s="23" t="s">
        <v>15</v>
      </c>
      <c r="H117" s="34">
        <v>464.7</v>
      </c>
      <c r="I117" s="17">
        <v>1209.5999999999999</v>
      </c>
      <c r="J117" s="34">
        <v>464.7</v>
      </c>
      <c r="K117" s="68"/>
    </row>
    <row r="118" spans="1:11" s="5" customFormat="1" ht="16.5" hidden="1" customHeight="1" x14ac:dyDescent="0.2">
      <c r="A118" s="46"/>
      <c r="B118" s="30" t="s">
        <v>40</v>
      </c>
      <c r="C118" s="23" t="s">
        <v>51</v>
      </c>
      <c r="D118" s="23" t="s">
        <v>23</v>
      </c>
      <c r="E118" s="23" t="s">
        <v>171</v>
      </c>
      <c r="F118" s="23" t="s">
        <v>76</v>
      </c>
      <c r="G118" s="23" t="s">
        <v>38</v>
      </c>
      <c r="H118" s="34">
        <f>SUM(H119:H120)</f>
        <v>326.29999999999995</v>
      </c>
      <c r="I118" s="17">
        <f>SUM(I119:I120)</f>
        <v>1000</v>
      </c>
      <c r="J118" s="34">
        <f>SUM(J119:J120)</f>
        <v>326.29999999999995</v>
      </c>
      <c r="K118" s="68"/>
    </row>
    <row r="119" spans="1:11" s="5" customFormat="1" ht="15.75" hidden="1" customHeight="1" x14ac:dyDescent="0.2">
      <c r="A119" s="46"/>
      <c r="B119" s="30" t="s">
        <v>18</v>
      </c>
      <c r="C119" s="23" t="s">
        <v>51</v>
      </c>
      <c r="D119" s="23" t="s">
        <v>23</v>
      </c>
      <c r="E119" s="23" t="s">
        <v>171</v>
      </c>
      <c r="F119" s="23" t="s">
        <v>76</v>
      </c>
      <c r="G119" s="23" t="s">
        <v>19</v>
      </c>
      <c r="H119" s="34">
        <v>35.4</v>
      </c>
      <c r="I119" s="17">
        <v>400</v>
      </c>
      <c r="J119" s="34">
        <v>35.4</v>
      </c>
      <c r="K119" s="68"/>
    </row>
    <row r="120" spans="1:11" s="5" customFormat="1" ht="16.5" hidden="1" customHeight="1" x14ac:dyDescent="0.2">
      <c r="A120" s="46"/>
      <c r="B120" s="30" t="s">
        <v>20</v>
      </c>
      <c r="C120" s="23" t="s">
        <v>51</v>
      </c>
      <c r="D120" s="23" t="s">
        <v>23</v>
      </c>
      <c r="E120" s="23" t="s">
        <v>171</v>
      </c>
      <c r="F120" s="23" t="s">
        <v>76</v>
      </c>
      <c r="G120" s="23" t="s">
        <v>21</v>
      </c>
      <c r="H120" s="34">
        <v>290.89999999999998</v>
      </c>
      <c r="I120" s="17">
        <v>600</v>
      </c>
      <c r="J120" s="34">
        <v>290.89999999999998</v>
      </c>
      <c r="K120" s="68"/>
    </row>
    <row r="121" spans="1:11" s="5" customFormat="1" ht="16.5" hidden="1" customHeight="1" x14ac:dyDescent="0.2">
      <c r="A121" s="46"/>
      <c r="B121" s="28" t="s">
        <v>106</v>
      </c>
      <c r="C121" s="23" t="s">
        <v>51</v>
      </c>
      <c r="D121" s="23" t="s">
        <v>23</v>
      </c>
      <c r="E121" s="23" t="s">
        <v>171</v>
      </c>
      <c r="F121" s="23" t="s">
        <v>105</v>
      </c>
      <c r="G121" s="23"/>
      <c r="H121" s="34">
        <f>H122</f>
        <v>22.4</v>
      </c>
      <c r="I121" s="17"/>
      <c r="J121" s="34">
        <f>J122</f>
        <v>4.2</v>
      </c>
      <c r="K121" s="72">
        <f t="shared" ref="K121:K134" si="4">SUM(J121/H121*100)</f>
        <v>18.750000000000004</v>
      </c>
    </row>
    <row r="122" spans="1:11" s="5" customFormat="1" ht="16.5" hidden="1" customHeight="1" x14ac:dyDescent="0.2">
      <c r="A122" s="46"/>
      <c r="B122" s="30" t="s">
        <v>92</v>
      </c>
      <c r="C122" s="23" t="s">
        <v>51</v>
      </c>
      <c r="D122" s="23" t="s">
        <v>23</v>
      </c>
      <c r="E122" s="23" t="s">
        <v>171</v>
      </c>
      <c r="F122" s="23" t="s">
        <v>90</v>
      </c>
      <c r="G122" s="23"/>
      <c r="H122" s="34">
        <v>22.4</v>
      </c>
      <c r="I122" s="17"/>
      <c r="J122" s="34">
        <v>4.2</v>
      </c>
      <c r="K122" s="72">
        <f t="shared" si="4"/>
        <v>18.750000000000004</v>
      </c>
    </row>
    <row r="123" spans="1:11" s="5" customFormat="1" ht="26.25" hidden="1" customHeight="1" x14ac:dyDescent="0.2">
      <c r="A123" s="46"/>
      <c r="B123" s="30" t="s">
        <v>121</v>
      </c>
      <c r="C123" s="23" t="s">
        <v>51</v>
      </c>
      <c r="D123" s="23" t="s">
        <v>23</v>
      </c>
      <c r="E123" s="23" t="s">
        <v>171</v>
      </c>
      <c r="F123" s="23" t="s">
        <v>83</v>
      </c>
      <c r="G123" s="23"/>
      <c r="H123" s="34">
        <f>H124</f>
        <v>2.7</v>
      </c>
      <c r="I123" s="17"/>
      <c r="J123" s="34">
        <f>J124</f>
        <v>2.7</v>
      </c>
      <c r="K123" s="72">
        <f t="shared" si="4"/>
        <v>100</v>
      </c>
    </row>
    <row r="124" spans="1:11" s="5" customFormat="1" ht="15" hidden="1" customHeight="1" x14ac:dyDescent="0.2">
      <c r="A124" s="46"/>
      <c r="B124" s="30" t="s">
        <v>16</v>
      </c>
      <c r="C124" s="23" t="s">
        <v>51</v>
      </c>
      <c r="D124" s="23" t="s">
        <v>23</v>
      </c>
      <c r="E124" s="23" t="s">
        <v>171</v>
      </c>
      <c r="F124" s="23" t="s">
        <v>83</v>
      </c>
      <c r="G124" s="23" t="s">
        <v>17</v>
      </c>
      <c r="H124" s="34">
        <v>2.7</v>
      </c>
      <c r="I124" s="17"/>
      <c r="J124" s="34">
        <v>2.7</v>
      </c>
      <c r="K124" s="72">
        <f t="shared" si="4"/>
        <v>100</v>
      </c>
    </row>
    <row r="125" spans="1:11" s="5" customFormat="1" ht="15" hidden="1" x14ac:dyDescent="0.2">
      <c r="A125" s="46"/>
      <c r="B125" s="30" t="s">
        <v>122</v>
      </c>
      <c r="C125" s="23" t="s">
        <v>51</v>
      </c>
      <c r="D125" s="23" t="s">
        <v>23</v>
      </c>
      <c r="E125" s="23" t="s">
        <v>171</v>
      </c>
      <c r="F125" s="23" t="s">
        <v>80</v>
      </c>
      <c r="G125" s="23"/>
      <c r="H125" s="34">
        <f>H126</f>
        <v>11.7</v>
      </c>
      <c r="I125" s="17"/>
      <c r="J125" s="34">
        <f>J126</f>
        <v>11.7</v>
      </c>
      <c r="K125" s="72">
        <f t="shared" si="4"/>
        <v>100</v>
      </c>
    </row>
    <row r="126" spans="1:11" s="5" customFormat="1" ht="15" hidden="1" x14ac:dyDescent="0.2">
      <c r="A126" s="46"/>
      <c r="B126" s="30" t="s">
        <v>16</v>
      </c>
      <c r="C126" s="23" t="s">
        <v>51</v>
      </c>
      <c r="D126" s="23" t="s">
        <v>23</v>
      </c>
      <c r="E126" s="23" t="s">
        <v>171</v>
      </c>
      <c r="F126" s="23" t="s">
        <v>80</v>
      </c>
      <c r="G126" s="23" t="s">
        <v>17</v>
      </c>
      <c r="H126" s="34">
        <v>11.7</v>
      </c>
      <c r="I126" s="17"/>
      <c r="J126" s="34">
        <v>11.7</v>
      </c>
      <c r="K126" s="72">
        <f t="shared" si="4"/>
        <v>100</v>
      </c>
    </row>
    <row r="127" spans="1:11" s="5" customFormat="1" ht="15" hidden="1" x14ac:dyDescent="0.2">
      <c r="A127" s="46"/>
      <c r="B127" s="30" t="s">
        <v>131</v>
      </c>
      <c r="C127" s="23" t="s">
        <v>51</v>
      </c>
      <c r="D127" s="23" t="s">
        <v>23</v>
      </c>
      <c r="E127" s="23" t="s">
        <v>171</v>
      </c>
      <c r="F127" s="23" t="s">
        <v>120</v>
      </c>
      <c r="G127" s="23"/>
      <c r="H127" s="34">
        <f>H128</f>
        <v>3.7</v>
      </c>
      <c r="I127" s="17"/>
      <c r="J127" s="34">
        <f>J128</f>
        <v>3.7</v>
      </c>
      <c r="K127" s="72">
        <f t="shared" si="4"/>
        <v>100</v>
      </c>
    </row>
    <row r="128" spans="1:11" s="5" customFormat="1" ht="15" hidden="1" x14ac:dyDescent="0.2">
      <c r="A128" s="46"/>
      <c r="B128" s="30" t="s">
        <v>16</v>
      </c>
      <c r="C128" s="23" t="s">
        <v>51</v>
      </c>
      <c r="D128" s="23" t="s">
        <v>23</v>
      </c>
      <c r="E128" s="23" t="s">
        <v>171</v>
      </c>
      <c r="F128" s="23" t="s">
        <v>120</v>
      </c>
      <c r="G128" s="23" t="s">
        <v>17</v>
      </c>
      <c r="H128" s="34">
        <v>3.7</v>
      </c>
      <c r="I128" s="17"/>
      <c r="J128" s="34">
        <v>3.7</v>
      </c>
      <c r="K128" s="72">
        <f t="shared" si="4"/>
        <v>100</v>
      </c>
    </row>
    <row r="129" spans="1:11" s="5" customFormat="1" ht="55.5" hidden="1" customHeight="1" x14ac:dyDescent="0.2">
      <c r="A129" s="46"/>
      <c r="B129" s="30" t="s">
        <v>139</v>
      </c>
      <c r="C129" s="23" t="s">
        <v>51</v>
      </c>
      <c r="D129" s="23" t="s">
        <v>23</v>
      </c>
      <c r="E129" s="23" t="s">
        <v>175</v>
      </c>
      <c r="F129" s="23"/>
      <c r="G129" s="23"/>
      <c r="H129" s="34">
        <f>SUM(H130+H139)</f>
        <v>6042.2</v>
      </c>
      <c r="I129" s="17"/>
      <c r="J129" s="34">
        <f>SUM(J130+J139)</f>
        <v>832.8</v>
      </c>
      <c r="K129" s="72">
        <f t="shared" si="4"/>
        <v>13.783059150640495</v>
      </c>
    </row>
    <row r="130" spans="1:11" s="5" customFormat="1" ht="63.75" hidden="1" x14ac:dyDescent="0.2">
      <c r="A130" s="46"/>
      <c r="B130" s="30" t="s">
        <v>108</v>
      </c>
      <c r="C130" s="23" t="s">
        <v>51</v>
      </c>
      <c r="D130" s="23" t="s">
        <v>23</v>
      </c>
      <c r="E130" s="23" t="s">
        <v>175</v>
      </c>
      <c r="F130" s="23" t="s">
        <v>104</v>
      </c>
      <c r="G130" s="23"/>
      <c r="H130" s="34">
        <f>H131</f>
        <v>5601.2</v>
      </c>
      <c r="I130" s="17"/>
      <c r="J130" s="34">
        <f>J131</f>
        <v>782.4</v>
      </c>
      <c r="K130" s="72">
        <f t="shared" si="4"/>
        <v>13.968435335285296</v>
      </c>
    </row>
    <row r="131" spans="1:11" s="5" customFormat="1" ht="25.5" hidden="1" x14ac:dyDescent="0.2">
      <c r="A131" s="46"/>
      <c r="B131" s="30" t="s">
        <v>88</v>
      </c>
      <c r="C131" s="23" t="s">
        <v>51</v>
      </c>
      <c r="D131" s="23" t="s">
        <v>23</v>
      </c>
      <c r="E131" s="23" t="s">
        <v>175</v>
      </c>
      <c r="F131" s="23" t="s">
        <v>86</v>
      </c>
      <c r="G131" s="23"/>
      <c r="H131" s="34">
        <v>5601.2</v>
      </c>
      <c r="I131" s="17"/>
      <c r="J131" s="34">
        <v>782.4</v>
      </c>
      <c r="K131" s="72">
        <f t="shared" si="4"/>
        <v>13.968435335285296</v>
      </c>
    </row>
    <row r="132" spans="1:11" s="5" customFormat="1" ht="30.75" hidden="1" customHeight="1" x14ac:dyDescent="0.2">
      <c r="A132" s="46"/>
      <c r="B132" s="30" t="s">
        <v>182</v>
      </c>
      <c r="C132" s="23" t="s">
        <v>51</v>
      </c>
      <c r="D132" s="23" t="s">
        <v>23</v>
      </c>
      <c r="E132" s="23" t="s">
        <v>175</v>
      </c>
      <c r="F132" s="23" t="s">
        <v>78</v>
      </c>
      <c r="G132" s="23"/>
      <c r="H132" s="34">
        <f>H133</f>
        <v>2940.6</v>
      </c>
      <c r="I132" s="17"/>
      <c r="J132" s="34">
        <f>J133</f>
        <v>2940.6</v>
      </c>
      <c r="K132" s="72">
        <f t="shared" si="4"/>
        <v>100</v>
      </c>
    </row>
    <row r="133" spans="1:11" s="5" customFormat="1" ht="15" hidden="1" x14ac:dyDescent="0.2">
      <c r="A133" s="46"/>
      <c r="B133" s="30" t="s">
        <v>43</v>
      </c>
      <c r="C133" s="23" t="s">
        <v>51</v>
      </c>
      <c r="D133" s="23" t="s">
        <v>23</v>
      </c>
      <c r="E133" s="23" t="s">
        <v>175</v>
      </c>
      <c r="F133" s="23" t="s">
        <v>78</v>
      </c>
      <c r="G133" s="23" t="s">
        <v>36</v>
      </c>
      <c r="H133" s="34">
        <f>H134</f>
        <v>2940.6</v>
      </c>
      <c r="I133" s="17"/>
      <c r="J133" s="34">
        <f>J134</f>
        <v>2940.6</v>
      </c>
      <c r="K133" s="72">
        <f t="shared" si="4"/>
        <v>100</v>
      </c>
    </row>
    <row r="134" spans="1:11" s="5" customFormat="1" ht="15.75" hidden="1" customHeight="1" x14ac:dyDescent="0.2">
      <c r="A134" s="46"/>
      <c r="B134" s="30" t="s">
        <v>3</v>
      </c>
      <c r="C134" s="23" t="s">
        <v>73</v>
      </c>
      <c r="D134" s="23" t="s">
        <v>23</v>
      </c>
      <c r="E134" s="23" t="s">
        <v>175</v>
      </c>
      <c r="F134" s="23" t="s">
        <v>78</v>
      </c>
      <c r="G134" s="23" t="s">
        <v>4</v>
      </c>
      <c r="H134" s="34">
        <v>2940.6</v>
      </c>
      <c r="I134" s="17"/>
      <c r="J134" s="34">
        <v>2940.6</v>
      </c>
      <c r="K134" s="72">
        <f t="shared" si="4"/>
        <v>100</v>
      </c>
    </row>
    <row r="135" spans="1:11" s="5" customFormat="1" ht="39" hidden="1" customHeight="1" x14ac:dyDescent="0.2">
      <c r="A135" s="46"/>
      <c r="B135" s="30" t="s">
        <v>185</v>
      </c>
      <c r="C135" s="23" t="s">
        <v>51</v>
      </c>
      <c r="D135" s="23" t="s">
        <v>23</v>
      </c>
      <c r="E135" s="23" t="s">
        <v>175</v>
      </c>
      <c r="F135" s="23" t="s">
        <v>184</v>
      </c>
      <c r="G135" s="23"/>
      <c r="H135" s="34">
        <f>H136</f>
        <v>159.5</v>
      </c>
      <c r="I135" s="17"/>
      <c r="J135" s="34">
        <f>J136</f>
        <v>159.5</v>
      </c>
      <c r="K135" s="68"/>
    </row>
    <row r="136" spans="1:11" s="5" customFormat="1" ht="15" hidden="1" x14ac:dyDescent="0.2">
      <c r="A136" s="46"/>
      <c r="B136" s="30" t="s">
        <v>9</v>
      </c>
      <c r="C136" s="23" t="s">
        <v>73</v>
      </c>
      <c r="D136" s="23" t="s">
        <v>23</v>
      </c>
      <c r="E136" s="23" t="s">
        <v>175</v>
      </c>
      <c r="F136" s="23" t="s">
        <v>184</v>
      </c>
      <c r="G136" s="23" t="s">
        <v>10</v>
      </c>
      <c r="H136" s="34">
        <v>159.5</v>
      </c>
      <c r="I136" s="17"/>
      <c r="J136" s="34">
        <v>159.5</v>
      </c>
      <c r="K136" s="68"/>
    </row>
    <row r="137" spans="1:11" s="5" customFormat="1" ht="46.5" hidden="1" customHeight="1" x14ac:dyDescent="0.2">
      <c r="A137" s="46"/>
      <c r="B137" s="30" t="s">
        <v>180</v>
      </c>
      <c r="C137" s="23" t="s">
        <v>51</v>
      </c>
      <c r="D137" s="23" t="s">
        <v>23</v>
      </c>
      <c r="E137" s="23" t="s">
        <v>175</v>
      </c>
      <c r="F137" s="23" t="s">
        <v>181</v>
      </c>
      <c r="G137" s="23"/>
      <c r="H137" s="34">
        <f>H138</f>
        <v>888.1</v>
      </c>
      <c r="I137" s="17"/>
      <c r="J137" s="34">
        <f>J138</f>
        <v>888.1</v>
      </c>
      <c r="K137" s="68"/>
    </row>
    <row r="138" spans="1:11" s="5" customFormat="1" ht="15.75" hidden="1" customHeight="1" x14ac:dyDescent="0.2">
      <c r="A138" s="46"/>
      <c r="B138" s="30" t="s">
        <v>42</v>
      </c>
      <c r="C138" s="23" t="s">
        <v>51</v>
      </c>
      <c r="D138" s="23" t="s">
        <v>23</v>
      </c>
      <c r="E138" s="23" t="s">
        <v>175</v>
      </c>
      <c r="F138" s="23" t="s">
        <v>181</v>
      </c>
      <c r="G138" s="23" t="s">
        <v>5</v>
      </c>
      <c r="H138" s="34">
        <v>888.1</v>
      </c>
      <c r="I138" s="17"/>
      <c r="J138" s="34">
        <v>888.1</v>
      </c>
      <c r="K138" s="68"/>
    </row>
    <row r="139" spans="1:11" s="5" customFormat="1" ht="25.5" hidden="1" x14ac:dyDescent="0.2">
      <c r="A139" s="46"/>
      <c r="B139" s="30" t="s">
        <v>230</v>
      </c>
      <c r="C139" s="23" t="s">
        <v>51</v>
      </c>
      <c r="D139" s="23" t="s">
        <v>23</v>
      </c>
      <c r="E139" s="23" t="s">
        <v>175</v>
      </c>
      <c r="F139" s="23" t="s">
        <v>35</v>
      </c>
      <c r="G139" s="23"/>
      <c r="H139" s="34">
        <f>H140</f>
        <v>441</v>
      </c>
      <c r="I139" s="17"/>
      <c r="J139" s="34">
        <f>J140</f>
        <v>50.4</v>
      </c>
      <c r="K139" s="72">
        <f t="shared" ref="K139:K152" si="5">SUM(J139/H139*100)</f>
        <v>11.428571428571429</v>
      </c>
    </row>
    <row r="140" spans="1:11" s="5" customFormat="1" ht="25.5" hidden="1" x14ac:dyDescent="0.2">
      <c r="A140" s="46"/>
      <c r="B140" s="30" t="s">
        <v>123</v>
      </c>
      <c r="C140" s="23" t="s">
        <v>51</v>
      </c>
      <c r="D140" s="23" t="s">
        <v>23</v>
      </c>
      <c r="E140" s="23" t="s">
        <v>175</v>
      </c>
      <c r="F140" s="23" t="s">
        <v>87</v>
      </c>
      <c r="G140" s="23"/>
      <c r="H140" s="34">
        <v>441</v>
      </c>
      <c r="I140" s="17"/>
      <c r="J140" s="34">
        <v>50.4</v>
      </c>
      <c r="K140" s="72">
        <f t="shared" si="5"/>
        <v>11.428571428571429</v>
      </c>
    </row>
    <row r="141" spans="1:11" s="5" customFormat="1" ht="24.75" hidden="1" customHeight="1" x14ac:dyDescent="0.2">
      <c r="A141" s="46"/>
      <c r="B141" s="30" t="s">
        <v>128</v>
      </c>
      <c r="C141" s="23" t="s">
        <v>51</v>
      </c>
      <c r="D141" s="23" t="s">
        <v>23</v>
      </c>
      <c r="E141" s="23" t="s">
        <v>175</v>
      </c>
      <c r="F141" s="23" t="s">
        <v>70</v>
      </c>
      <c r="G141" s="23"/>
      <c r="H141" s="34">
        <f>H142+H146</f>
        <v>49.8</v>
      </c>
      <c r="I141" s="17"/>
      <c r="J141" s="34">
        <f>J142+J146</f>
        <v>49.8</v>
      </c>
      <c r="K141" s="72">
        <f t="shared" si="5"/>
        <v>100</v>
      </c>
    </row>
    <row r="142" spans="1:11" s="5" customFormat="1" ht="15.75" hidden="1" customHeight="1" x14ac:dyDescent="0.2">
      <c r="A142" s="46"/>
      <c r="B142" s="30" t="s">
        <v>44</v>
      </c>
      <c r="C142" s="23" t="s">
        <v>51</v>
      </c>
      <c r="D142" s="23" t="s">
        <v>23</v>
      </c>
      <c r="E142" s="23" t="s">
        <v>175</v>
      </c>
      <c r="F142" s="23" t="s">
        <v>70</v>
      </c>
      <c r="G142" s="23" t="s">
        <v>37</v>
      </c>
      <c r="H142" s="34">
        <f>SUM(H143:H145)</f>
        <v>49.8</v>
      </c>
      <c r="I142" s="17"/>
      <c r="J142" s="34">
        <f>SUM(J143:J145)</f>
        <v>49.8</v>
      </c>
      <c r="K142" s="72">
        <f t="shared" si="5"/>
        <v>100</v>
      </c>
    </row>
    <row r="143" spans="1:11" s="5" customFormat="1" ht="15.75" hidden="1" customHeight="1" x14ac:dyDescent="0.2">
      <c r="A143" s="46"/>
      <c r="B143" s="30" t="s">
        <v>6</v>
      </c>
      <c r="C143" s="23" t="s">
        <v>51</v>
      </c>
      <c r="D143" s="23" t="s">
        <v>23</v>
      </c>
      <c r="E143" s="23" t="s">
        <v>175</v>
      </c>
      <c r="F143" s="23" t="s">
        <v>70</v>
      </c>
      <c r="G143" s="23" t="s">
        <v>7</v>
      </c>
      <c r="H143" s="34">
        <v>25</v>
      </c>
      <c r="I143" s="17"/>
      <c r="J143" s="34">
        <v>25</v>
      </c>
      <c r="K143" s="72">
        <f t="shared" si="5"/>
        <v>100</v>
      </c>
    </row>
    <row r="144" spans="1:11" s="5" customFormat="1" ht="15.75" hidden="1" customHeight="1" x14ac:dyDescent="0.2">
      <c r="A144" s="46"/>
      <c r="B144" s="30" t="s">
        <v>13</v>
      </c>
      <c r="C144" s="23" t="s">
        <v>51</v>
      </c>
      <c r="D144" s="23" t="s">
        <v>23</v>
      </c>
      <c r="E144" s="23" t="s">
        <v>175</v>
      </c>
      <c r="F144" s="23" t="s">
        <v>70</v>
      </c>
      <c r="G144" s="23" t="s">
        <v>14</v>
      </c>
      <c r="H144" s="34">
        <v>4</v>
      </c>
      <c r="I144" s="17"/>
      <c r="J144" s="34">
        <v>4</v>
      </c>
      <c r="K144" s="72">
        <f t="shared" si="5"/>
        <v>100</v>
      </c>
    </row>
    <row r="145" spans="1:11" s="5" customFormat="1" ht="15" hidden="1" customHeight="1" x14ac:dyDescent="0.2">
      <c r="A145" s="46"/>
      <c r="B145" s="30" t="s">
        <v>45</v>
      </c>
      <c r="C145" s="23" t="s">
        <v>51</v>
      </c>
      <c r="D145" s="23" t="s">
        <v>23</v>
      </c>
      <c r="E145" s="23" t="s">
        <v>175</v>
      </c>
      <c r="F145" s="23" t="s">
        <v>70</v>
      </c>
      <c r="G145" s="23" t="s">
        <v>15</v>
      </c>
      <c r="H145" s="34">
        <v>20.8</v>
      </c>
      <c r="I145" s="17"/>
      <c r="J145" s="34">
        <v>20.8</v>
      </c>
      <c r="K145" s="72">
        <f t="shared" si="5"/>
        <v>100</v>
      </c>
    </row>
    <row r="146" spans="1:11" s="5" customFormat="1" ht="15.75" hidden="1" customHeight="1" x14ac:dyDescent="0.2">
      <c r="A146" s="46"/>
      <c r="B146" s="30" t="s">
        <v>40</v>
      </c>
      <c r="C146" s="23" t="s">
        <v>51</v>
      </c>
      <c r="D146" s="23" t="s">
        <v>23</v>
      </c>
      <c r="E146" s="23" t="s">
        <v>175</v>
      </c>
      <c r="F146" s="23" t="s">
        <v>70</v>
      </c>
      <c r="G146" s="23" t="s">
        <v>38</v>
      </c>
      <c r="H146" s="34">
        <f>H148</f>
        <v>0</v>
      </c>
      <c r="I146" s="17"/>
      <c r="J146" s="34">
        <f>J148</f>
        <v>0</v>
      </c>
      <c r="K146" s="72" t="e">
        <f t="shared" si="5"/>
        <v>#DIV/0!</v>
      </c>
    </row>
    <row r="147" spans="1:11" s="5" customFormat="1" ht="15.75" hidden="1" customHeight="1" x14ac:dyDescent="0.2">
      <c r="A147" s="46"/>
      <c r="B147" s="30" t="s">
        <v>18</v>
      </c>
      <c r="C147" s="23" t="s">
        <v>51</v>
      </c>
      <c r="D147" s="23" t="s">
        <v>23</v>
      </c>
      <c r="E147" s="23" t="s">
        <v>175</v>
      </c>
      <c r="F147" s="23" t="s">
        <v>70</v>
      </c>
      <c r="G147" s="23" t="s">
        <v>19</v>
      </c>
      <c r="H147" s="34"/>
      <c r="I147" s="17"/>
      <c r="J147" s="34"/>
      <c r="K147" s="72" t="e">
        <f t="shared" si="5"/>
        <v>#DIV/0!</v>
      </c>
    </row>
    <row r="148" spans="1:11" s="5" customFormat="1" ht="15.75" hidden="1" customHeight="1" x14ac:dyDescent="0.2">
      <c r="A148" s="46"/>
      <c r="B148" s="30" t="s">
        <v>20</v>
      </c>
      <c r="C148" s="23" t="s">
        <v>51</v>
      </c>
      <c r="D148" s="23" t="s">
        <v>23</v>
      </c>
      <c r="E148" s="23" t="s">
        <v>175</v>
      </c>
      <c r="F148" s="23" t="s">
        <v>70</v>
      </c>
      <c r="G148" s="23" t="s">
        <v>21</v>
      </c>
      <c r="H148" s="34"/>
      <c r="I148" s="17"/>
      <c r="J148" s="34"/>
      <c r="K148" s="72" t="e">
        <f t="shared" si="5"/>
        <v>#DIV/0!</v>
      </c>
    </row>
    <row r="149" spans="1:11" s="5" customFormat="1" ht="27" hidden="1" customHeight="1" x14ac:dyDescent="0.2">
      <c r="A149" s="46"/>
      <c r="B149" s="30" t="s">
        <v>127</v>
      </c>
      <c r="C149" s="23" t="s">
        <v>51</v>
      </c>
      <c r="D149" s="23" t="s">
        <v>23</v>
      </c>
      <c r="E149" s="23" t="s">
        <v>175</v>
      </c>
      <c r="F149" s="23" t="s">
        <v>76</v>
      </c>
      <c r="G149" s="23"/>
      <c r="H149" s="34">
        <f>H150+H154</f>
        <v>89.7</v>
      </c>
      <c r="I149" s="17"/>
      <c r="J149" s="34">
        <f>J150+J154</f>
        <v>89.7</v>
      </c>
      <c r="K149" s="72">
        <f t="shared" si="5"/>
        <v>100</v>
      </c>
    </row>
    <row r="150" spans="1:11" s="5" customFormat="1" ht="15.75" hidden="1" customHeight="1" x14ac:dyDescent="0.2">
      <c r="A150" s="46"/>
      <c r="B150" s="30" t="s">
        <v>44</v>
      </c>
      <c r="C150" s="23" t="s">
        <v>51</v>
      </c>
      <c r="D150" s="23" t="s">
        <v>23</v>
      </c>
      <c r="E150" s="23" t="s">
        <v>175</v>
      </c>
      <c r="F150" s="23" t="s">
        <v>76</v>
      </c>
      <c r="G150" s="23" t="s">
        <v>37</v>
      </c>
      <c r="H150" s="34">
        <f>H151+H152+H153</f>
        <v>39.400000000000006</v>
      </c>
      <c r="I150" s="17"/>
      <c r="J150" s="34">
        <f>J151+J152+J153</f>
        <v>39.400000000000006</v>
      </c>
      <c r="K150" s="72">
        <f t="shared" si="5"/>
        <v>100</v>
      </c>
    </row>
    <row r="151" spans="1:11" s="5" customFormat="1" ht="15.75" hidden="1" customHeight="1" x14ac:dyDescent="0.2">
      <c r="A151" s="46"/>
      <c r="B151" s="30" t="s">
        <v>6</v>
      </c>
      <c r="C151" s="23" t="s">
        <v>51</v>
      </c>
      <c r="D151" s="23" t="s">
        <v>23</v>
      </c>
      <c r="E151" s="23" t="s">
        <v>175</v>
      </c>
      <c r="F151" s="23" t="s">
        <v>76</v>
      </c>
      <c r="G151" s="23" t="s">
        <v>7</v>
      </c>
      <c r="H151" s="34">
        <v>26.1</v>
      </c>
      <c r="I151" s="17"/>
      <c r="J151" s="34">
        <v>26.1</v>
      </c>
      <c r="K151" s="72">
        <f t="shared" si="5"/>
        <v>100</v>
      </c>
    </row>
    <row r="152" spans="1:11" s="5" customFormat="1" ht="14.25" hidden="1" customHeight="1" x14ac:dyDescent="0.2">
      <c r="A152" s="46"/>
      <c r="B152" s="30" t="s">
        <v>143</v>
      </c>
      <c r="C152" s="23" t="s">
        <v>51</v>
      </c>
      <c r="D152" s="23" t="s">
        <v>23</v>
      </c>
      <c r="E152" s="23" t="s">
        <v>175</v>
      </c>
      <c r="F152" s="23" t="s">
        <v>76</v>
      </c>
      <c r="G152" s="23" t="s">
        <v>14</v>
      </c>
      <c r="H152" s="34">
        <v>9.3000000000000007</v>
      </c>
      <c r="I152" s="17"/>
      <c r="J152" s="34">
        <v>9.3000000000000007</v>
      </c>
      <c r="K152" s="72">
        <f t="shared" si="5"/>
        <v>100</v>
      </c>
    </row>
    <row r="153" spans="1:11" s="5" customFormat="1" ht="14.25" hidden="1" customHeight="1" x14ac:dyDescent="0.2">
      <c r="A153" s="46"/>
      <c r="B153" s="30" t="s">
        <v>45</v>
      </c>
      <c r="C153" s="23" t="s">
        <v>51</v>
      </c>
      <c r="D153" s="23" t="s">
        <v>23</v>
      </c>
      <c r="E153" s="23" t="s">
        <v>175</v>
      </c>
      <c r="F153" s="23" t="s">
        <v>76</v>
      </c>
      <c r="G153" s="23" t="s">
        <v>15</v>
      </c>
      <c r="H153" s="34">
        <v>4</v>
      </c>
      <c r="I153" s="17"/>
      <c r="J153" s="34">
        <v>4</v>
      </c>
      <c r="K153" s="68"/>
    </row>
    <row r="154" spans="1:11" s="5" customFormat="1" ht="12.75" hidden="1" customHeight="1" x14ac:dyDescent="0.2">
      <c r="A154" s="46"/>
      <c r="B154" s="30" t="s">
        <v>40</v>
      </c>
      <c r="C154" s="23" t="s">
        <v>51</v>
      </c>
      <c r="D154" s="23" t="s">
        <v>23</v>
      </c>
      <c r="E154" s="23" t="s">
        <v>175</v>
      </c>
      <c r="F154" s="23" t="s">
        <v>76</v>
      </c>
      <c r="G154" s="23" t="s">
        <v>38</v>
      </c>
      <c r="H154" s="34">
        <f>SUM(H155:H156)</f>
        <v>50.3</v>
      </c>
      <c r="I154" s="17"/>
      <c r="J154" s="34">
        <f>SUM(J155:J156)</f>
        <v>50.3</v>
      </c>
      <c r="K154" s="68"/>
    </row>
    <row r="155" spans="1:11" s="5" customFormat="1" ht="12.75" hidden="1" customHeight="1" x14ac:dyDescent="0.2">
      <c r="A155" s="46"/>
      <c r="B155" s="30" t="s">
        <v>18</v>
      </c>
      <c r="C155" s="23" t="s">
        <v>51</v>
      </c>
      <c r="D155" s="23" t="s">
        <v>23</v>
      </c>
      <c r="E155" s="23" t="s">
        <v>175</v>
      </c>
      <c r="F155" s="23" t="s">
        <v>76</v>
      </c>
      <c r="G155" s="23" t="s">
        <v>19</v>
      </c>
      <c r="H155" s="34">
        <v>0</v>
      </c>
      <c r="I155" s="17"/>
      <c r="J155" s="34">
        <v>0</v>
      </c>
      <c r="K155" s="68"/>
    </row>
    <row r="156" spans="1:11" s="5" customFormat="1" ht="12.75" hidden="1" customHeight="1" x14ac:dyDescent="0.2">
      <c r="A156" s="46"/>
      <c r="B156" s="30" t="s">
        <v>20</v>
      </c>
      <c r="C156" s="23" t="s">
        <v>51</v>
      </c>
      <c r="D156" s="23" t="s">
        <v>23</v>
      </c>
      <c r="E156" s="23" t="s">
        <v>175</v>
      </c>
      <c r="F156" s="23" t="s">
        <v>76</v>
      </c>
      <c r="G156" s="23" t="s">
        <v>21</v>
      </c>
      <c r="H156" s="34">
        <v>50.3</v>
      </c>
      <c r="I156" s="17"/>
      <c r="J156" s="34">
        <v>50.3</v>
      </c>
      <c r="K156" s="68"/>
    </row>
    <row r="157" spans="1:11" s="5" customFormat="1" ht="30" hidden="1" customHeight="1" x14ac:dyDescent="0.2">
      <c r="A157" s="46"/>
      <c r="B157" s="30" t="s">
        <v>133</v>
      </c>
      <c r="C157" s="23" t="s">
        <v>51</v>
      </c>
      <c r="D157" s="23" t="s">
        <v>23</v>
      </c>
      <c r="E157" s="23" t="s">
        <v>176</v>
      </c>
      <c r="F157" s="23" t="s">
        <v>76</v>
      </c>
      <c r="G157" s="23"/>
      <c r="H157" s="34">
        <f>H159</f>
        <v>6.5</v>
      </c>
      <c r="I157" s="17"/>
      <c r="J157" s="34">
        <f>J159</f>
        <v>6.5</v>
      </c>
      <c r="K157" s="72">
        <f t="shared" ref="K157:K197" si="6">SUM(J157/H157*100)</f>
        <v>100</v>
      </c>
    </row>
    <row r="158" spans="1:11" s="5" customFormat="1" ht="15.75" hidden="1" customHeight="1" x14ac:dyDescent="0.2">
      <c r="A158" s="46"/>
      <c r="B158" s="30" t="s">
        <v>40</v>
      </c>
      <c r="C158" s="23" t="s">
        <v>51</v>
      </c>
      <c r="D158" s="23" t="s">
        <v>23</v>
      </c>
      <c r="E158" s="23" t="s">
        <v>176</v>
      </c>
      <c r="F158" s="23" t="s">
        <v>76</v>
      </c>
      <c r="G158" s="23" t="s">
        <v>38</v>
      </c>
      <c r="H158" s="34">
        <f>H159</f>
        <v>6.5</v>
      </c>
      <c r="I158" s="17"/>
      <c r="J158" s="34">
        <f>J159</f>
        <v>6.5</v>
      </c>
      <c r="K158" s="72">
        <f t="shared" si="6"/>
        <v>100</v>
      </c>
    </row>
    <row r="159" spans="1:11" s="5" customFormat="1" ht="15" hidden="1" x14ac:dyDescent="0.2">
      <c r="A159" s="46"/>
      <c r="B159" s="30" t="s">
        <v>20</v>
      </c>
      <c r="C159" s="23" t="s">
        <v>51</v>
      </c>
      <c r="D159" s="23" t="s">
        <v>23</v>
      </c>
      <c r="E159" s="23" t="s">
        <v>176</v>
      </c>
      <c r="F159" s="23" t="s">
        <v>76</v>
      </c>
      <c r="G159" s="23" t="s">
        <v>21</v>
      </c>
      <c r="H159" s="34">
        <v>6.5</v>
      </c>
      <c r="I159" s="17"/>
      <c r="J159" s="34">
        <v>6.5</v>
      </c>
      <c r="K159" s="72">
        <f t="shared" si="6"/>
        <v>100</v>
      </c>
    </row>
    <row r="160" spans="1:11" s="5" customFormat="1" ht="15" x14ac:dyDescent="0.2">
      <c r="A160" s="46"/>
      <c r="B160" s="148" t="s">
        <v>275</v>
      </c>
      <c r="C160" s="23"/>
      <c r="D160" s="147" t="s">
        <v>274</v>
      </c>
      <c r="E160" s="23"/>
      <c r="F160" s="204">
        <v>14312.2</v>
      </c>
      <c r="G160" s="205"/>
      <c r="H160" s="206"/>
      <c r="I160" s="17"/>
      <c r="J160" s="34">
        <v>14312.2</v>
      </c>
      <c r="K160" s="72">
        <f>SUM(J160/F160*100)</f>
        <v>100</v>
      </c>
    </row>
    <row r="161" spans="1:11" s="5" customFormat="1" ht="15" hidden="1" x14ac:dyDescent="0.2">
      <c r="A161" s="46"/>
      <c r="B161" s="30" t="s">
        <v>57</v>
      </c>
      <c r="C161" s="23" t="s">
        <v>51</v>
      </c>
      <c r="D161" s="23" t="s">
        <v>59</v>
      </c>
      <c r="E161" s="23"/>
      <c r="F161" s="204">
        <v>0</v>
      </c>
      <c r="G161" s="205"/>
      <c r="H161" s="206"/>
      <c r="I161" s="17"/>
      <c r="J161" s="34">
        <f>J162</f>
        <v>0</v>
      </c>
      <c r="K161" s="72" t="e">
        <f>SUM(J161/F161*100)</f>
        <v>#DIV/0!</v>
      </c>
    </row>
    <row r="162" spans="1:11" s="5" customFormat="1" ht="15" hidden="1" customHeight="1" x14ac:dyDescent="0.2">
      <c r="A162" s="57"/>
      <c r="B162" s="30" t="s">
        <v>187</v>
      </c>
      <c r="C162" s="29" t="s">
        <v>51</v>
      </c>
      <c r="D162" s="23" t="s">
        <v>59</v>
      </c>
      <c r="E162" s="23" t="s">
        <v>166</v>
      </c>
      <c r="F162" s="23"/>
      <c r="G162" s="23"/>
      <c r="H162" s="34">
        <f>SUM(H163)</f>
        <v>15</v>
      </c>
      <c r="I162" s="17">
        <v>60</v>
      </c>
      <c r="J162" s="34">
        <f>SUM(J163)</f>
        <v>0</v>
      </c>
      <c r="K162" s="72">
        <f t="shared" si="6"/>
        <v>0</v>
      </c>
    </row>
    <row r="163" spans="1:11" s="5" customFormat="1" ht="15" hidden="1" x14ac:dyDescent="0.2">
      <c r="A163" s="57"/>
      <c r="B163" s="28" t="s">
        <v>106</v>
      </c>
      <c r="C163" s="29" t="s">
        <v>51</v>
      </c>
      <c r="D163" s="23" t="s">
        <v>59</v>
      </c>
      <c r="E163" s="23" t="s">
        <v>166</v>
      </c>
      <c r="F163" s="23" t="s">
        <v>105</v>
      </c>
      <c r="G163" s="23"/>
      <c r="H163" s="34">
        <f>H164</f>
        <v>15</v>
      </c>
      <c r="I163" s="17"/>
      <c r="J163" s="34">
        <f>J164</f>
        <v>0</v>
      </c>
      <c r="K163" s="72">
        <f t="shared" si="6"/>
        <v>0</v>
      </c>
    </row>
    <row r="164" spans="1:11" s="5" customFormat="1" ht="15" hidden="1" x14ac:dyDescent="0.2">
      <c r="A164" s="46"/>
      <c r="B164" s="30" t="s">
        <v>82</v>
      </c>
      <c r="C164" s="29" t="s">
        <v>51</v>
      </c>
      <c r="D164" s="23" t="s">
        <v>59</v>
      </c>
      <c r="E164" s="23" t="s">
        <v>166</v>
      </c>
      <c r="F164" s="23" t="s">
        <v>81</v>
      </c>
      <c r="G164" s="23"/>
      <c r="H164" s="34">
        <v>15</v>
      </c>
      <c r="I164" s="17">
        <v>60</v>
      </c>
      <c r="J164" s="34">
        <v>0</v>
      </c>
      <c r="K164" s="72">
        <f t="shared" si="6"/>
        <v>0</v>
      </c>
    </row>
    <row r="165" spans="1:11" s="5" customFormat="1" ht="8.25" hidden="1" customHeight="1" x14ac:dyDescent="0.2">
      <c r="A165" s="46"/>
      <c r="B165" s="30" t="s">
        <v>16</v>
      </c>
      <c r="C165" s="29" t="s">
        <v>51</v>
      </c>
      <c r="D165" s="23" t="s">
        <v>59</v>
      </c>
      <c r="E165" s="23" t="s">
        <v>166</v>
      </c>
      <c r="F165" s="23" t="s">
        <v>81</v>
      </c>
      <c r="G165" s="23" t="s">
        <v>17</v>
      </c>
      <c r="H165" s="34">
        <v>60</v>
      </c>
      <c r="I165" s="17"/>
      <c r="J165" s="34">
        <v>60</v>
      </c>
      <c r="K165" s="72">
        <f t="shared" si="6"/>
        <v>100</v>
      </c>
    </row>
    <row r="166" spans="1:11" s="5" customFormat="1" ht="15" x14ac:dyDescent="0.2">
      <c r="A166" s="46"/>
      <c r="B166" s="30" t="s">
        <v>22</v>
      </c>
      <c r="C166" s="23" t="s">
        <v>51</v>
      </c>
      <c r="D166" s="23" t="s">
        <v>60</v>
      </c>
      <c r="E166" s="23"/>
      <c r="F166" s="204">
        <v>9.1999999999999993</v>
      </c>
      <c r="G166" s="205"/>
      <c r="H166" s="206"/>
      <c r="I166" s="17" t="e">
        <f>SUM(#REF!)+I171+#REF!+I183</f>
        <v>#REF!</v>
      </c>
      <c r="J166" s="34">
        <v>9.1999999999999993</v>
      </c>
      <c r="K166" s="72">
        <f>SUM(J166/F166*100)</f>
        <v>100</v>
      </c>
    </row>
    <row r="167" spans="1:11" s="5" customFormat="1" ht="51" hidden="1" x14ac:dyDescent="0.2">
      <c r="A167" s="46"/>
      <c r="B167" s="78" t="s">
        <v>142</v>
      </c>
      <c r="C167" s="24" t="s">
        <v>51</v>
      </c>
      <c r="D167" s="24" t="s">
        <v>60</v>
      </c>
      <c r="E167" s="24" t="s">
        <v>176</v>
      </c>
      <c r="F167" s="24"/>
      <c r="G167" s="24"/>
      <c r="H167" s="33">
        <f>SUM(H168)</f>
        <v>8.1</v>
      </c>
      <c r="I167" s="16">
        <f>SUM(I169)</f>
        <v>67</v>
      </c>
      <c r="J167" s="33">
        <f>SUM(J168)</f>
        <v>0</v>
      </c>
      <c r="K167" s="70">
        <f>SUM(J167/H167*100)</f>
        <v>0</v>
      </c>
    </row>
    <row r="168" spans="1:11" s="5" customFormat="1" ht="25.5" hidden="1" x14ac:dyDescent="0.2">
      <c r="A168" s="46"/>
      <c r="B168" s="30" t="s">
        <v>230</v>
      </c>
      <c r="C168" s="23" t="s">
        <v>51</v>
      </c>
      <c r="D168" s="23" t="s">
        <v>60</v>
      </c>
      <c r="E168" s="23" t="s">
        <v>176</v>
      </c>
      <c r="F168" s="24" t="s">
        <v>35</v>
      </c>
      <c r="G168" s="23"/>
      <c r="H168" s="34">
        <f>H169</f>
        <v>8.1</v>
      </c>
      <c r="I168" s="16"/>
      <c r="J168" s="34">
        <f>J169</f>
        <v>0</v>
      </c>
      <c r="K168" s="72">
        <f>SUM(J168/H168*100)</f>
        <v>0</v>
      </c>
    </row>
    <row r="169" spans="1:11" s="5" customFormat="1" ht="25.5" hidden="1" x14ac:dyDescent="0.2">
      <c r="A169" s="46"/>
      <c r="B169" s="30" t="s">
        <v>123</v>
      </c>
      <c r="C169" s="23" t="s">
        <v>51</v>
      </c>
      <c r="D169" s="23" t="s">
        <v>60</v>
      </c>
      <c r="E169" s="23" t="s">
        <v>176</v>
      </c>
      <c r="F169" s="24" t="s">
        <v>87</v>
      </c>
      <c r="G169" s="23"/>
      <c r="H169" s="34">
        <v>8.1</v>
      </c>
      <c r="I169" s="17">
        <v>67</v>
      </c>
      <c r="J169" s="34">
        <v>0</v>
      </c>
      <c r="K169" s="72">
        <f>SUM(J169/H169*100)</f>
        <v>0</v>
      </c>
    </row>
    <row r="170" spans="1:11" s="5" customFormat="1" ht="25.5" hidden="1" x14ac:dyDescent="0.2">
      <c r="A170" s="46"/>
      <c r="B170" s="26" t="s">
        <v>136</v>
      </c>
      <c r="C170" s="24" t="s">
        <v>51</v>
      </c>
      <c r="D170" s="24" t="s">
        <v>60</v>
      </c>
      <c r="E170" s="24" t="s">
        <v>165</v>
      </c>
      <c r="F170" s="24"/>
      <c r="G170" s="24"/>
      <c r="H170" s="33">
        <f>SUM(H172)</f>
        <v>300</v>
      </c>
      <c r="I170" s="17"/>
      <c r="J170" s="33">
        <f>SUM(J172)</f>
        <v>0</v>
      </c>
      <c r="K170" s="70">
        <f t="shared" si="6"/>
        <v>0</v>
      </c>
    </row>
    <row r="171" spans="1:11" s="5" customFormat="1" ht="25.5" hidden="1" customHeight="1" x14ac:dyDescent="0.2">
      <c r="A171" s="46"/>
      <c r="B171" s="30" t="s">
        <v>230</v>
      </c>
      <c r="C171" s="23" t="s">
        <v>51</v>
      </c>
      <c r="D171" s="23" t="s">
        <v>60</v>
      </c>
      <c r="E171" s="23" t="s">
        <v>165</v>
      </c>
      <c r="F171" s="24" t="s">
        <v>35</v>
      </c>
      <c r="G171" s="23"/>
      <c r="H171" s="34">
        <f>H172</f>
        <v>300</v>
      </c>
      <c r="I171" s="16"/>
      <c r="J171" s="34">
        <f>J172</f>
        <v>0</v>
      </c>
      <c r="K171" s="72">
        <f t="shared" si="6"/>
        <v>0</v>
      </c>
    </row>
    <row r="172" spans="1:11" s="5" customFormat="1" ht="25.5" hidden="1" x14ac:dyDescent="0.2">
      <c r="A172" s="46"/>
      <c r="B172" s="30" t="s">
        <v>123</v>
      </c>
      <c r="C172" s="23" t="s">
        <v>51</v>
      </c>
      <c r="D172" s="23" t="s">
        <v>60</v>
      </c>
      <c r="E172" s="23" t="s">
        <v>165</v>
      </c>
      <c r="F172" s="24" t="s">
        <v>87</v>
      </c>
      <c r="G172" s="23"/>
      <c r="H172" s="34">
        <v>300</v>
      </c>
      <c r="I172" s="16"/>
      <c r="J172" s="34">
        <v>0</v>
      </c>
      <c r="K172" s="72">
        <f t="shared" si="6"/>
        <v>0</v>
      </c>
    </row>
    <row r="173" spans="1:11" s="5" customFormat="1" ht="31.5" hidden="1" customHeight="1" x14ac:dyDescent="0.2">
      <c r="A173" s="46"/>
      <c r="B173" s="30" t="s">
        <v>133</v>
      </c>
      <c r="C173" s="23" t="s">
        <v>51</v>
      </c>
      <c r="D173" s="23" t="s">
        <v>60</v>
      </c>
      <c r="E173" s="23" t="s">
        <v>165</v>
      </c>
      <c r="F173" s="23" t="s">
        <v>76</v>
      </c>
      <c r="G173" s="23"/>
      <c r="H173" s="34">
        <f>H174</f>
        <v>100</v>
      </c>
      <c r="I173" s="17"/>
      <c r="J173" s="34">
        <f>J174</f>
        <v>100</v>
      </c>
      <c r="K173" s="70">
        <f t="shared" si="6"/>
        <v>100</v>
      </c>
    </row>
    <row r="174" spans="1:11" s="5" customFormat="1" ht="16.5" hidden="1" customHeight="1" x14ac:dyDescent="0.2">
      <c r="A174" s="46"/>
      <c r="B174" s="30" t="s">
        <v>45</v>
      </c>
      <c r="C174" s="23" t="s">
        <v>51</v>
      </c>
      <c r="D174" s="23" t="s">
        <v>60</v>
      </c>
      <c r="E174" s="23" t="s">
        <v>165</v>
      </c>
      <c r="F174" s="23" t="s">
        <v>76</v>
      </c>
      <c r="G174" s="23" t="s">
        <v>15</v>
      </c>
      <c r="H174" s="34">
        <v>100</v>
      </c>
      <c r="I174" s="21"/>
      <c r="J174" s="34">
        <v>100</v>
      </c>
      <c r="K174" s="70">
        <f t="shared" si="6"/>
        <v>100</v>
      </c>
    </row>
    <row r="175" spans="1:11" s="5" customFormat="1" ht="51" hidden="1" x14ac:dyDescent="0.2">
      <c r="A175" s="46"/>
      <c r="B175" s="26" t="s">
        <v>179</v>
      </c>
      <c r="C175" s="24" t="s">
        <v>51</v>
      </c>
      <c r="D175" s="24" t="s">
        <v>60</v>
      </c>
      <c r="E175" s="24" t="s">
        <v>151</v>
      </c>
      <c r="F175" s="24"/>
      <c r="G175" s="24"/>
      <c r="H175" s="33">
        <f>SUM(H176)</f>
        <v>140</v>
      </c>
      <c r="I175" s="21"/>
      <c r="J175" s="33">
        <f>SUM(J176)</f>
        <v>28</v>
      </c>
      <c r="K175" s="70">
        <f t="shared" si="6"/>
        <v>20</v>
      </c>
    </row>
    <row r="176" spans="1:11" s="5" customFormat="1" ht="25.5" hidden="1" x14ac:dyDescent="0.2">
      <c r="A176" s="46"/>
      <c r="B176" s="30" t="s">
        <v>230</v>
      </c>
      <c r="C176" s="23" t="s">
        <v>51</v>
      </c>
      <c r="D176" s="23" t="s">
        <v>60</v>
      </c>
      <c r="E176" s="23" t="s">
        <v>151</v>
      </c>
      <c r="F176" s="24" t="s">
        <v>35</v>
      </c>
      <c r="G176" s="23"/>
      <c r="H176" s="34">
        <f>H177</f>
        <v>140</v>
      </c>
      <c r="I176" s="34">
        <v>374</v>
      </c>
      <c r="J176" s="34">
        <f>J177</f>
        <v>28</v>
      </c>
      <c r="K176" s="72">
        <f t="shared" si="6"/>
        <v>20</v>
      </c>
    </row>
    <row r="177" spans="1:11" s="5" customFormat="1" ht="25.5" hidden="1" x14ac:dyDescent="0.2">
      <c r="A177" s="46"/>
      <c r="B177" s="30" t="s">
        <v>123</v>
      </c>
      <c r="C177" s="23" t="s">
        <v>51</v>
      </c>
      <c r="D177" s="23" t="s">
        <v>60</v>
      </c>
      <c r="E177" s="23" t="s">
        <v>151</v>
      </c>
      <c r="F177" s="24" t="s">
        <v>87</v>
      </c>
      <c r="G177" s="159"/>
      <c r="H177" s="34">
        <v>140</v>
      </c>
      <c r="I177" s="21"/>
      <c r="J177" s="34">
        <v>28</v>
      </c>
      <c r="K177" s="72">
        <f t="shared" si="6"/>
        <v>20</v>
      </c>
    </row>
    <row r="178" spans="1:11" s="5" customFormat="1" ht="25.5" hidden="1" x14ac:dyDescent="0.2">
      <c r="A178" s="46"/>
      <c r="B178" s="30" t="s">
        <v>127</v>
      </c>
      <c r="C178" s="52" t="s">
        <v>51</v>
      </c>
      <c r="D178" s="23" t="s">
        <v>60</v>
      </c>
      <c r="E178" s="23" t="s">
        <v>151</v>
      </c>
      <c r="F178" s="23" t="s">
        <v>76</v>
      </c>
      <c r="G178" s="159"/>
      <c r="H178" s="34">
        <f>SUM(H179)</f>
        <v>166.3</v>
      </c>
      <c r="I178" s="21"/>
      <c r="J178" s="34">
        <f>SUM(J179)</f>
        <v>166.3</v>
      </c>
      <c r="K178" s="72">
        <f t="shared" si="6"/>
        <v>100</v>
      </c>
    </row>
    <row r="179" spans="1:11" s="5" customFormat="1" ht="15" hidden="1" x14ac:dyDescent="0.2">
      <c r="A179" s="46"/>
      <c r="B179" s="30" t="s">
        <v>45</v>
      </c>
      <c r="C179" s="52" t="s">
        <v>51</v>
      </c>
      <c r="D179" s="23" t="s">
        <v>60</v>
      </c>
      <c r="E179" s="23" t="s">
        <v>151</v>
      </c>
      <c r="F179" s="23" t="s">
        <v>76</v>
      </c>
      <c r="G179" s="23" t="s">
        <v>15</v>
      </c>
      <c r="H179" s="34">
        <v>166.3</v>
      </c>
      <c r="I179" s="21"/>
      <c r="J179" s="34">
        <v>166.3</v>
      </c>
      <c r="K179" s="72">
        <f t="shared" si="6"/>
        <v>100</v>
      </c>
    </row>
    <row r="180" spans="1:11" s="98" customFormat="1" ht="42.75" hidden="1" customHeight="1" x14ac:dyDescent="0.2">
      <c r="A180" s="95"/>
      <c r="B180" s="78" t="s">
        <v>244</v>
      </c>
      <c r="C180" s="79" t="s">
        <v>51</v>
      </c>
      <c r="D180" s="79" t="s">
        <v>60</v>
      </c>
      <c r="E180" s="79" t="s">
        <v>145</v>
      </c>
      <c r="F180" s="79"/>
      <c r="G180" s="79"/>
      <c r="H180" s="84">
        <f>SUM(H182)</f>
        <v>5</v>
      </c>
      <c r="I180" s="99">
        <f>SUM(I182)</f>
        <v>5</v>
      </c>
      <c r="J180" s="103">
        <f>J182</f>
        <v>0</v>
      </c>
      <c r="K180" s="72">
        <f t="shared" si="6"/>
        <v>0</v>
      </c>
    </row>
    <row r="181" spans="1:11" s="98" customFormat="1" ht="27" hidden="1" customHeight="1" x14ac:dyDescent="0.2">
      <c r="A181" s="95"/>
      <c r="B181" s="81" t="s">
        <v>230</v>
      </c>
      <c r="C181" s="80" t="s">
        <v>51</v>
      </c>
      <c r="D181" s="80" t="s">
        <v>60</v>
      </c>
      <c r="E181" s="80" t="s">
        <v>145</v>
      </c>
      <c r="F181" s="79" t="s">
        <v>35</v>
      </c>
      <c r="G181" s="79"/>
      <c r="H181" s="85">
        <f>H182</f>
        <v>5</v>
      </c>
      <c r="I181" s="102">
        <f>I182</f>
        <v>5</v>
      </c>
      <c r="J181" s="103">
        <f>J182</f>
        <v>0</v>
      </c>
      <c r="K181" s="72">
        <f t="shared" si="6"/>
        <v>0</v>
      </c>
    </row>
    <row r="182" spans="1:11" s="98" customFormat="1" ht="25.5" hidden="1" customHeight="1" x14ac:dyDescent="0.2">
      <c r="A182" s="95"/>
      <c r="B182" s="81" t="s">
        <v>123</v>
      </c>
      <c r="C182" s="80" t="s">
        <v>51</v>
      </c>
      <c r="D182" s="80" t="s">
        <v>60</v>
      </c>
      <c r="E182" s="80" t="s">
        <v>145</v>
      </c>
      <c r="F182" s="79" t="s">
        <v>87</v>
      </c>
      <c r="G182" s="80"/>
      <c r="H182" s="85">
        <f>+H184</f>
        <v>5</v>
      </c>
      <c r="I182" s="102">
        <f>+I184</f>
        <v>5</v>
      </c>
      <c r="J182" s="103">
        <v>0</v>
      </c>
      <c r="K182" s="72">
        <f t="shared" si="6"/>
        <v>0</v>
      </c>
    </row>
    <row r="183" spans="1:11" s="5" customFormat="1" ht="84" hidden="1" customHeight="1" x14ac:dyDescent="0.2">
      <c r="A183" s="46"/>
      <c r="B183" s="73" t="s">
        <v>203</v>
      </c>
      <c r="C183" s="24" t="s">
        <v>51</v>
      </c>
      <c r="D183" s="24" t="s">
        <v>60</v>
      </c>
      <c r="E183" s="24" t="s">
        <v>146</v>
      </c>
      <c r="F183" s="23"/>
      <c r="G183" s="23"/>
      <c r="H183" s="33">
        <f>SUM(H185)</f>
        <v>5</v>
      </c>
      <c r="I183" s="16"/>
      <c r="J183" s="33">
        <f>SUM(J185)</f>
        <v>0</v>
      </c>
      <c r="K183" s="70">
        <f t="shared" si="6"/>
        <v>0</v>
      </c>
    </row>
    <row r="184" spans="1:11" s="5" customFormat="1" ht="25.5" hidden="1" x14ac:dyDescent="0.2">
      <c r="A184" s="46"/>
      <c r="B184" s="30" t="s">
        <v>230</v>
      </c>
      <c r="C184" s="23" t="s">
        <v>51</v>
      </c>
      <c r="D184" s="23" t="s">
        <v>60</v>
      </c>
      <c r="E184" s="23" t="s">
        <v>146</v>
      </c>
      <c r="F184" s="24" t="s">
        <v>35</v>
      </c>
      <c r="G184" s="23"/>
      <c r="H184" s="34">
        <v>5</v>
      </c>
      <c r="I184" s="34">
        <v>5</v>
      </c>
      <c r="J184" s="34">
        <f>J185</f>
        <v>0</v>
      </c>
      <c r="K184" s="72">
        <f t="shared" si="6"/>
        <v>0</v>
      </c>
    </row>
    <row r="185" spans="1:11" s="5" customFormat="1" ht="25.5" hidden="1" x14ac:dyDescent="0.2">
      <c r="A185" s="46"/>
      <c r="B185" s="30" t="s">
        <v>123</v>
      </c>
      <c r="C185" s="23" t="s">
        <v>51</v>
      </c>
      <c r="D185" s="23" t="s">
        <v>60</v>
      </c>
      <c r="E185" s="23" t="s">
        <v>146</v>
      </c>
      <c r="F185" s="24" t="s">
        <v>87</v>
      </c>
      <c r="G185" s="23"/>
      <c r="H185" s="34">
        <v>5</v>
      </c>
      <c r="I185" s="21"/>
      <c r="J185" s="34">
        <v>0</v>
      </c>
      <c r="K185" s="72">
        <f t="shared" si="6"/>
        <v>0</v>
      </c>
    </row>
    <row r="186" spans="1:11" s="5" customFormat="1" ht="122.25" hidden="1" customHeight="1" x14ac:dyDescent="0.2">
      <c r="A186" s="46"/>
      <c r="B186" s="73" t="s">
        <v>204</v>
      </c>
      <c r="C186" s="76" t="s">
        <v>51</v>
      </c>
      <c r="D186" s="76" t="s">
        <v>60</v>
      </c>
      <c r="E186" s="79" t="s">
        <v>205</v>
      </c>
      <c r="F186" s="23"/>
      <c r="G186" s="23"/>
      <c r="H186" s="33">
        <f>SUM(H188)</f>
        <v>5</v>
      </c>
      <c r="I186" s="21"/>
      <c r="J186" s="33">
        <f>SUM(J188)</f>
        <v>0</v>
      </c>
      <c r="K186" s="70">
        <f t="shared" si="6"/>
        <v>0</v>
      </c>
    </row>
    <row r="187" spans="1:11" s="5" customFormat="1" ht="30" hidden="1" customHeight="1" x14ac:dyDescent="0.2">
      <c r="A187" s="46"/>
      <c r="B187" s="75" t="s">
        <v>230</v>
      </c>
      <c r="C187" s="77" t="s">
        <v>51</v>
      </c>
      <c r="D187" s="77" t="s">
        <v>60</v>
      </c>
      <c r="E187" s="80" t="s">
        <v>205</v>
      </c>
      <c r="F187" s="24" t="s">
        <v>35</v>
      </c>
      <c r="G187" s="23"/>
      <c r="H187" s="34">
        <f>H188</f>
        <v>5</v>
      </c>
      <c r="I187" s="21"/>
      <c r="J187" s="34">
        <f>J188</f>
        <v>0</v>
      </c>
      <c r="K187" s="72">
        <f t="shared" si="6"/>
        <v>0</v>
      </c>
    </row>
    <row r="188" spans="1:11" s="5" customFormat="1" ht="26.25" hidden="1" customHeight="1" x14ac:dyDescent="0.2">
      <c r="A188" s="46"/>
      <c r="B188" s="75" t="s">
        <v>123</v>
      </c>
      <c r="C188" s="77" t="s">
        <v>51</v>
      </c>
      <c r="D188" s="77" t="s">
        <v>60</v>
      </c>
      <c r="E188" s="80" t="s">
        <v>205</v>
      </c>
      <c r="F188" s="24" t="s">
        <v>87</v>
      </c>
      <c r="G188" s="23"/>
      <c r="H188" s="34">
        <v>5</v>
      </c>
      <c r="I188" s="21"/>
      <c r="J188" s="34">
        <v>0</v>
      </c>
      <c r="K188" s="72">
        <f t="shared" si="6"/>
        <v>0</v>
      </c>
    </row>
    <row r="189" spans="1:11" s="5" customFormat="1" ht="81" hidden="1" customHeight="1" x14ac:dyDescent="0.2">
      <c r="A189" s="46"/>
      <c r="B189" s="78" t="s">
        <v>212</v>
      </c>
      <c r="C189" s="106" t="s">
        <v>51</v>
      </c>
      <c r="D189" s="106" t="s">
        <v>60</v>
      </c>
      <c r="E189" s="79" t="s">
        <v>211</v>
      </c>
      <c r="F189" s="79"/>
      <c r="G189" s="80"/>
      <c r="H189" s="84">
        <f>SUM(H190)</f>
        <v>5</v>
      </c>
      <c r="I189" s="21"/>
      <c r="J189" s="84">
        <f>SUM(J190)</f>
        <v>0</v>
      </c>
      <c r="K189" s="70">
        <f t="shared" ref="K189:K194" si="7">SUM(J189/H189*100)</f>
        <v>0</v>
      </c>
    </row>
    <row r="190" spans="1:11" s="5" customFormat="1" ht="27" hidden="1" customHeight="1" x14ac:dyDescent="0.2">
      <c r="A190" s="46"/>
      <c r="B190" s="81" t="s">
        <v>230</v>
      </c>
      <c r="C190" s="108" t="s">
        <v>51</v>
      </c>
      <c r="D190" s="108" t="s">
        <v>60</v>
      </c>
      <c r="E190" s="80" t="s">
        <v>211</v>
      </c>
      <c r="F190" s="79" t="s">
        <v>35</v>
      </c>
      <c r="G190" s="80"/>
      <c r="H190" s="85">
        <f>H191</f>
        <v>5</v>
      </c>
      <c r="I190" s="85">
        <v>3</v>
      </c>
      <c r="J190" s="85">
        <f>J191</f>
        <v>0</v>
      </c>
      <c r="K190" s="72">
        <f t="shared" si="7"/>
        <v>0</v>
      </c>
    </row>
    <row r="191" spans="1:11" s="5" customFormat="1" ht="29.25" hidden="1" customHeight="1" x14ac:dyDescent="0.2">
      <c r="A191" s="46"/>
      <c r="B191" s="81" t="s">
        <v>123</v>
      </c>
      <c r="C191" s="108" t="s">
        <v>51</v>
      </c>
      <c r="D191" s="108" t="s">
        <v>60</v>
      </c>
      <c r="E191" s="80" t="s">
        <v>211</v>
      </c>
      <c r="F191" s="79" t="s">
        <v>87</v>
      </c>
      <c r="G191" s="80"/>
      <c r="H191" s="85">
        <v>5</v>
      </c>
      <c r="I191" s="85">
        <v>3</v>
      </c>
      <c r="J191" s="85">
        <v>0</v>
      </c>
      <c r="K191" s="72">
        <f t="shared" si="7"/>
        <v>0</v>
      </c>
    </row>
    <row r="192" spans="1:11" s="5" customFormat="1" ht="51.75" hidden="1" customHeight="1" x14ac:dyDescent="0.2">
      <c r="A192" s="46"/>
      <c r="B192" s="105" t="s">
        <v>237</v>
      </c>
      <c r="C192" s="106" t="s">
        <v>51</v>
      </c>
      <c r="D192" s="106" t="s">
        <v>60</v>
      </c>
      <c r="E192" s="106" t="s">
        <v>238</v>
      </c>
      <c r="F192" s="80"/>
      <c r="G192" s="80"/>
      <c r="H192" s="84">
        <f>H193</f>
        <v>5</v>
      </c>
      <c r="I192" s="84"/>
      <c r="J192" s="84">
        <f>J193</f>
        <v>0</v>
      </c>
      <c r="K192" s="70">
        <f t="shared" si="7"/>
        <v>0</v>
      </c>
    </row>
    <row r="193" spans="1:11" s="5" customFormat="1" ht="29.25" hidden="1" customHeight="1" x14ac:dyDescent="0.2">
      <c r="A193" s="46"/>
      <c r="B193" s="107" t="s">
        <v>230</v>
      </c>
      <c r="C193" s="108" t="s">
        <v>51</v>
      </c>
      <c r="D193" s="108" t="s">
        <v>60</v>
      </c>
      <c r="E193" s="108" t="s">
        <v>238</v>
      </c>
      <c r="F193" s="79" t="s">
        <v>35</v>
      </c>
      <c r="G193" s="80"/>
      <c r="H193" s="85">
        <f>H194</f>
        <v>5</v>
      </c>
      <c r="I193" s="85"/>
      <c r="J193" s="85">
        <f>J194</f>
        <v>0</v>
      </c>
      <c r="K193" s="72">
        <f t="shared" si="7"/>
        <v>0</v>
      </c>
    </row>
    <row r="194" spans="1:11" s="5" customFormat="1" ht="29.25" hidden="1" customHeight="1" x14ac:dyDescent="0.2">
      <c r="A194" s="46"/>
      <c r="B194" s="107" t="s">
        <v>123</v>
      </c>
      <c r="C194" s="108" t="s">
        <v>51</v>
      </c>
      <c r="D194" s="108" t="s">
        <v>60</v>
      </c>
      <c r="E194" s="108" t="s">
        <v>238</v>
      </c>
      <c r="F194" s="79" t="s">
        <v>87</v>
      </c>
      <c r="G194" s="80"/>
      <c r="H194" s="85">
        <v>5</v>
      </c>
      <c r="I194" s="85"/>
      <c r="J194" s="85">
        <v>0</v>
      </c>
      <c r="K194" s="72">
        <f t="shared" si="7"/>
        <v>0</v>
      </c>
    </row>
    <row r="195" spans="1:11" s="5" customFormat="1" ht="26.25" hidden="1" customHeight="1" x14ac:dyDescent="0.2">
      <c r="A195" s="46"/>
      <c r="B195" s="30" t="s">
        <v>133</v>
      </c>
      <c r="C195" s="23" t="s">
        <v>51</v>
      </c>
      <c r="D195" s="23" t="s">
        <v>60</v>
      </c>
      <c r="E195" s="23" t="s">
        <v>146</v>
      </c>
      <c r="F195" s="23" t="s">
        <v>76</v>
      </c>
      <c r="G195" s="23"/>
      <c r="H195" s="34">
        <f>SUM(H196+H198)</f>
        <v>52.7</v>
      </c>
      <c r="I195" s="21"/>
      <c r="J195" s="34">
        <f>SUM(J196+J198)</f>
        <v>52.7</v>
      </c>
      <c r="K195" s="72">
        <f t="shared" si="6"/>
        <v>100</v>
      </c>
    </row>
    <row r="196" spans="1:11" s="5" customFormat="1" ht="17.25" hidden="1" customHeight="1" x14ac:dyDescent="0.2">
      <c r="A196" s="46"/>
      <c r="B196" s="30" t="s">
        <v>44</v>
      </c>
      <c r="C196" s="23" t="s">
        <v>51</v>
      </c>
      <c r="D196" s="23" t="s">
        <v>60</v>
      </c>
      <c r="E196" s="23" t="s">
        <v>146</v>
      </c>
      <c r="F196" s="23" t="s">
        <v>76</v>
      </c>
      <c r="G196" s="23" t="s">
        <v>37</v>
      </c>
      <c r="H196" s="34">
        <f>SUM(H197)</f>
        <v>42.7</v>
      </c>
      <c r="I196" s="21"/>
      <c r="J196" s="34">
        <f>SUM(J197)</f>
        <v>42.7</v>
      </c>
      <c r="K196" s="72">
        <f t="shared" si="6"/>
        <v>100</v>
      </c>
    </row>
    <row r="197" spans="1:11" s="5" customFormat="1" ht="12.75" hidden="1" customHeight="1" x14ac:dyDescent="0.2">
      <c r="A197" s="46"/>
      <c r="B197" s="30" t="s">
        <v>45</v>
      </c>
      <c r="C197" s="23" t="s">
        <v>51</v>
      </c>
      <c r="D197" s="23" t="s">
        <v>60</v>
      </c>
      <c r="E197" s="23" t="s">
        <v>146</v>
      </c>
      <c r="F197" s="23" t="s">
        <v>76</v>
      </c>
      <c r="G197" s="23" t="s">
        <v>15</v>
      </c>
      <c r="H197" s="34">
        <v>42.7</v>
      </c>
      <c r="I197" s="21"/>
      <c r="J197" s="34">
        <v>42.7</v>
      </c>
      <c r="K197" s="72">
        <f t="shared" si="6"/>
        <v>100</v>
      </c>
    </row>
    <row r="198" spans="1:11" s="5" customFormat="1" ht="15" hidden="1" x14ac:dyDescent="0.2">
      <c r="A198" s="46"/>
      <c r="B198" s="30" t="s">
        <v>40</v>
      </c>
      <c r="C198" s="23" t="s">
        <v>51</v>
      </c>
      <c r="D198" s="23" t="s">
        <v>60</v>
      </c>
      <c r="E198" s="23" t="s">
        <v>146</v>
      </c>
      <c r="F198" s="23" t="s">
        <v>76</v>
      </c>
      <c r="G198" s="24" t="s">
        <v>38</v>
      </c>
      <c r="H198" s="34">
        <f>H199</f>
        <v>10</v>
      </c>
      <c r="I198" s="21"/>
      <c r="J198" s="34">
        <f>J199</f>
        <v>10</v>
      </c>
      <c r="K198" s="68"/>
    </row>
    <row r="199" spans="1:11" s="5" customFormat="1" ht="16.5" hidden="1" customHeight="1" x14ac:dyDescent="0.2">
      <c r="A199" s="46"/>
      <c r="B199" s="30" t="s">
        <v>20</v>
      </c>
      <c r="C199" s="23" t="s">
        <v>51</v>
      </c>
      <c r="D199" s="23" t="s">
        <v>60</v>
      </c>
      <c r="E199" s="23" t="s">
        <v>146</v>
      </c>
      <c r="F199" s="23" t="s">
        <v>76</v>
      </c>
      <c r="G199" s="23" t="s">
        <v>21</v>
      </c>
      <c r="H199" s="34">
        <v>10</v>
      </c>
      <c r="I199" s="21"/>
      <c r="J199" s="34">
        <v>10</v>
      </c>
      <c r="K199" s="68"/>
    </row>
    <row r="200" spans="1:11" s="5" customFormat="1" ht="96.75" hidden="1" customHeight="1" x14ac:dyDescent="0.2">
      <c r="A200" s="46"/>
      <c r="B200" s="105" t="s">
        <v>239</v>
      </c>
      <c r="C200" s="106" t="s">
        <v>51</v>
      </c>
      <c r="D200" s="106" t="s">
        <v>60</v>
      </c>
      <c r="E200" s="106" t="s">
        <v>240</v>
      </c>
      <c r="F200" s="79"/>
      <c r="G200" s="80"/>
      <c r="H200" s="85">
        <f>H201</f>
        <v>5</v>
      </c>
      <c r="I200" s="85"/>
      <c r="J200" s="85">
        <f>J201</f>
        <v>0</v>
      </c>
      <c r="K200" s="72">
        <f>SUM(J200/H200*100)</f>
        <v>0</v>
      </c>
    </row>
    <row r="201" spans="1:11" s="5" customFormat="1" ht="29.25" hidden="1" customHeight="1" x14ac:dyDescent="0.2">
      <c r="A201" s="46"/>
      <c r="B201" s="107" t="s">
        <v>230</v>
      </c>
      <c r="C201" s="108" t="s">
        <v>51</v>
      </c>
      <c r="D201" s="108" t="s">
        <v>60</v>
      </c>
      <c r="E201" s="108" t="s">
        <v>240</v>
      </c>
      <c r="F201" s="79" t="s">
        <v>35</v>
      </c>
      <c r="G201" s="80"/>
      <c r="H201" s="85">
        <f>H202</f>
        <v>5</v>
      </c>
      <c r="I201" s="85"/>
      <c r="J201" s="85">
        <f>J202</f>
        <v>0</v>
      </c>
      <c r="K201" s="72">
        <f>SUM(J201/H201*100)</f>
        <v>0</v>
      </c>
    </row>
    <row r="202" spans="1:11" s="5" customFormat="1" ht="29.25" hidden="1" customHeight="1" x14ac:dyDescent="0.2">
      <c r="A202" s="46"/>
      <c r="B202" s="107" t="s">
        <v>123</v>
      </c>
      <c r="C202" s="108" t="s">
        <v>51</v>
      </c>
      <c r="D202" s="108" t="s">
        <v>60</v>
      </c>
      <c r="E202" s="108" t="s">
        <v>240</v>
      </c>
      <c r="F202" s="79" t="s">
        <v>87</v>
      </c>
      <c r="G202" s="80"/>
      <c r="H202" s="85">
        <v>5</v>
      </c>
      <c r="I202" s="85"/>
      <c r="J202" s="85">
        <v>0</v>
      </c>
      <c r="K202" s="72">
        <f>SUM(J202/H202*100)</f>
        <v>0</v>
      </c>
    </row>
    <row r="203" spans="1:11" s="5" customFormat="1" ht="31.5" customHeight="1" x14ac:dyDescent="0.2">
      <c r="A203" s="46"/>
      <c r="B203" s="26" t="s">
        <v>95</v>
      </c>
      <c r="C203" s="24" t="s">
        <v>51</v>
      </c>
      <c r="D203" s="24" t="s">
        <v>24</v>
      </c>
      <c r="E203" s="24"/>
      <c r="F203" s="207">
        <f>F204</f>
        <v>15.9</v>
      </c>
      <c r="G203" s="208"/>
      <c r="H203" s="209"/>
      <c r="I203" s="21"/>
      <c r="J203" s="33">
        <f>J204</f>
        <v>15.8</v>
      </c>
      <c r="K203" s="70">
        <f>SUM(J203/F203*100)</f>
        <v>99.371069182389931</v>
      </c>
    </row>
    <row r="204" spans="1:11" s="5" customFormat="1" ht="40.5" customHeight="1" x14ac:dyDescent="0.2">
      <c r="A204" s="46"/>
      <c r="B204" s="81" t="str">
        <f>'[1]для 2 приложения  (2)'!$B$255</f>
        <v>Защита населения и территории от чрезвычайных ситуаций природного и техногенного характера, пожарная безопасность</v>
      </c>
      <c r="C204" s="80" t="s">
        <v>51</v>
      </c>
      <c r="D204" s="80" t="s">
        <v>226</v>
      </c>
      <c r="E204" s="23"/>
      <c r="F204" s="204">
        <v>15.9</v>
      </c>
      <c r="G204" s="205"/>
      <c r="H204" s="206"/>
      <c r="I204" s="21"/>
      <c r="J204" s="34">
        <v>15.8</v>
      </c>
      <c r="K204" s="72">
        <f>SUM(J204/F204*100)</f>
        <v>99.371069182389931</v>
      </c>
    </row>
    <row r="205" spans="1:11" s="5" customFormat="1" ht="79.5" hidden="1" customHeight="1" x14ac:dyDescent="0.2">
      <c r="A205" s="46"/>
      <c r="B205" s="78" t="s">
        <v>172</v>
      </c>
      <c r="C205" s="79" t="s">
        <v>51</v>
      </c>
      <c r="D205" s="79" t="s">
        <v>226</v>
      </c>
      <c r="E205" s="24" t="s">
        <v>164</v>
      </c>
      <c r="F205" s="24"/>
      <c r="G205" s="24"/>
      <c r="H205" s="33">
        <f>SUM(H206)</f>
        <v>35</v>
      </c>
      <c r="I205" s="21"/>
      <c r="J205" s="33">
        <f>SUM(J206)</f>
        <v>0</v>
      </c>
      <c r="K205" s="70">
        <f t="shared" ref="K205:K237" si="8">SUM(J205/H205*100)</f>
        <v>0</v>
      </c>
    </row>
    <row r="206" spans="1:11" s="5" customFormat="1" ht="32.25" hidden="1" customHeight="1" x14ac:dyDescent="0.2">
      <c r="A206" s="46"/>
      <c r="B206" s="81" t="s">
        <v>230</v>
      </c>
      <c r="C206" s="80" t="s">
        <v>51</v>
      </c>
      <c r="D206" s="80" t="s">
        <v>226</v>
      </c>
      <c r="E206" s="23" t="s">
        <v>164</v>
      </c>
      <c r="F206" s="24" t="s">
        <v>35</v>
      </c>
      <c r="G206" s="23"/>
      <c r="H206" s="34">
        <f>H207</f>
        <v>35</v>
      </c>
      <c r="I206" s="21"/>
      <c r="J206" s="34">
        <f>J207</f>
        <v>0</v>
      </c>
      <c r="K206" s="72">
        <f t="shared" si="8"/>
        <v>0</v>
      </c>
    </row>
    <row r="207" spans="1:11" s="5" customFormat="1" ht="31.5" hidden="1" customHeight="1" x14ac:dyDescent="0.2">
      <c r="A207" s="46"/>
      <c r="B207" s="81" t="s">
        <v>123</v>
      </c>
      <c r="C207" s="80" t="s">
        <v>51</v>
      </c>
      <c r="D207" s="80" t="s">
        <v>226</v>
      </c>
      <c r="E207" s="23" t="s">
        <v>164</v>
      </c>
      <c r="F207" s="24" t="s">
        <v>87</v>
      </c>
      <c r="G207" s="23"/>
      <c r="H207" s="34">
        <v>35</v>
      </c>
      <c r="I207" s="21"/>
      <c r="J207" s="34">
        <v>0</v>
      </c>
      <c r="K207" s="72">
        <f t="shared" si="8"/>
        <v>0</v>
      </c>
    </row>
    <row r="208" spans="1:11" s="5" customFormat="1" ht="15" hidden="1" x14ac:dyDescent="0.2">
      <c r="A208" s="46"/>
      <c r="B208" s="26" t="s">
        <v>97</v>
      </c>
      <c r="C208" s="24" t="s">
        <v>51</v>
      </c>
      <c r="D208" s="24" t="s">
        <v>96</v>
      </c>
      <c r="E208" s="24"/>
      <c r="F208" s="24"/>
      <c r="G208" s="24"/>
      <c r="H208" s="33">
        <f>H209</f>
        <v>0</v>
      </c>
      <c r="I208" s="21"/>
      <c r="J208" s="33">
        <f>J209</f>
        <v>0</v>
      </c>
      <c r="K208" s="70" t="e">
        <f t="shared" si="8"/>
        <v>#DIV/0!</v>
      </c>
    </row>
    <row r="209" spans="1:11" s="5" customFormat="1" ht="14.25" hidden="1" x14ac:dyDescent="0.2">
      <c r="A209" s="46"/>
      <c r="B209" s="26" t="s">
        <v>68</v>
      </c>
      <c r="C209" s="24" t="s">
        <v>51</v>
      </c>
      <c r="D209" s="24" t="s">
        <v>67</v>
      </c>
      <c r="E209" s="24"/>
      <c r="F209" s="24"/>
      <c r="G209" s="24"/>
      <c r="H209" s="33">
        <f>SUM(H210)</f>
        <v>0</v>
      </c>
      <c r="I209" s="16">
        <f>SUM(I210)</f>
        <v>300</v>
      </c>
      <c r="J209" s="33">
        <f>SUM(J210)</f>
        <v>0</v>
      </c>
      <c r="K209" s="70" t="e">
        <f t="shared" si="8"/>
        <v>#DIV/0!</v>
      </c>
    </row>
    <row r="210" spans="1:11" s="5" customFormat="1" ht="57" hidden="1" customHeight="1" x14ac:dyDescent="0.2">
      <c r="A210" s="46"/>
      <c r="B210" s="26" t="s">
        <v>174</v>
      </c>
      <c r="C210" s="23" t="s">
        <v>51</v>
      </c>
      <c r="D210" s="23" t="s">
        <v>67</v>
      </c>
      <c r="E210" s="23" t="s">
        <v>163</v>
      </c>
      <c r="F210" s="23"/>
      <c r="G210" s="23"/>
      <c r="H210" s="34">
        <f>SUM(H212)</f>
        <v>0</v>
      </c>
      <c r="I210" s="17">
        <f>SUM(I214)</f>
        <v>300</v>
      </c>
      <c r="J210" s="34">
        <f>SUM(J212)</f>
        <v>0</v>
      </c>
      <c r="K210" s="72" t="e">
        <f t="shared" si="8"/>
        <v>#DIV/0!</v>
      </c>
    </row>
    <row r="211" spans="1:11" s="5" customFormat="1" ht="27.75" hidden="1" customHeight="1" x14ac:dyDescent="0.2">
      <c r="A211" s="46"/>
      <c r="B211" s="74" t="s">
        <v>197</v>
      </c>
      <c r="C211" s="77" t="s">
        <v>51</v>
      </c>
      <c r="D211" s="77" t="s">
        <v>67</v>
      </c>
      <c r="E211" s="80" t="s">
        <v>163</v>
      </c>
      <c r="F211" s="79" t="s">
        <v>195</v>
      </c>
      <c r="G211" s="80"/>
      <c r="H211" s="85">
        <f>H212</f>
        <v>0</v>
      </c>
      <c r="I211" s="85">
        <v>696.6</v>
      </c>
      <c r="J211" s="85">
        <f>J212</f>
        <v>0</v>
      </c>
      <c r="K211" s="72" t="e">
        <f t="shared" si="8"/>
        <v>#DIV/0!</v>
      </c>
    </row>
    <row r="212" spans="1:11" s="5" customFormat="1" ht="42.75" hidden="1" customHeight="1" x14ac:dyDescent="0.2">
      <c r="A212" s="46"/>
      <c r="B212" s="75" t="s">
        <v>234</v>
      </c>
      <c r="C212" s="77" t="s">
        <v>51</v>
      </c>
      <c r="D212" s="77" t="s">
        <v>67</v>
      </c>
      <c r="E212" s="80" t="s">
        <v>163</v>
      </c>
      <c r="F212" s="79" t="s">
        <v>196</v>
      </c>
      <c r="G212" s="80"/>
      <c r="H212" s="85">
        <v>0</v>
      </c>
      <c r="I212" s="85">
        <v>696.6</v>
      </c>
      <c r="J212" s="85">
        <v>0</v>
      </c>
      <c r="K212" s="72" t="e">
        <f t="shared" si="8"/>
        <v>#DIV/0!</v>
      </c>
    </row>
    <row r="213" spans="1:11" s="5" customFormat="1" ht="55.5" hidden="1" customHeight="1" x14ac:dyDescent="0.2">
      <c r="A213" s="46"/>
      <c r="B213" s="47" t="s">
        <v>192</v>
      </c>
      <c r="C213" s="23" t="s">
        <v>51</v>
      </c>
      <c r="D213" s="23" t="s">
        <v>67</v>
      </c>
      <c r="E213" s="23" t="s">
        <v>163</v>
      </c>
      <c r="F213" s="23" t="s">
        <v>193</v>
      </c>
      <c r="G213" s="23"/>
      <c r="H213" s="34">
        <f>H214</f>
        <v>438</v>
      </c>
      <c r="I213" s="17"/>
      <c r="J213" s="34">
        <f>J214</f>
        <v>438</v>
      </c>
      <c r="K213" s="72">
        <f t="shared" si="8"/>
        <v>100</v>
      </c>
    </row>
    <row r="214" spans="1:11" s="5" customFormat="1" ht="39.75" hidden="1" customHeight="1" x14ac:dyDescent="0.2">
      <c r="A214" s="46"/>
      <c r="B214" s="30" t="s">
        <v>71</v>
      </c>
      <c r="C214" s="23" t="s">
        <v>51</v>
      </c>
      <c r="D214" s="23" t="s">
        <v>67</v>
      </c>
      <c r="E214" s="23" t="s">
        <v>163</v>
      </c>
      <c r="F214" s="23" t="s">
        <v>193</v>
      </c>
      <c r="G214" s="23" t="s">
        <v>70</v>
      </c>
      <c r="H214" s="34">
        <v>438</v>
      </c>
      <c r="I214" s="17">
        <v>300</v>
      </c>
      <c r="J214" s="34">
        <v>438</v>
      </c>
      <c r="K214" s="72">
        <f t="shared" si="8"/>
        <v>100</v>
      </c>
    </row>
    <row r="215" spans="1:11" s="98" customFormat="1" ht="14.25" x14ac:dyDescent="0.2">
      <c r="A215" s="95"/>
      <c r="B215" s="78" t="s">
        <v>97</v>
      </c>
      <c r="C215" s="79" t="s">
        <v>51</v>
      </c>
      <c r="D215" s="79" t="s">
        <v>96</v>
      </c>
      <c r="E215" s="79"/>
      <c r="F215" s="223">
        <f>F216+F220</f>
        <v>475.7</v>
      </c>
      <c r="G215" s="224"/>
      <c r="H215" s="225"/>
      <c r="I215" s="99" t="e">
        <f>I216</f>
        <v>#REF!</v>
      </c>
      <c r="J215" s="160">
        <f>J216+J220</f>
        <v>475.7</v>
      </c>
      <c r="K215" s="70">
        <f>SUM(J215/F215*100)</f>
        <v>100</v>
      </c>
    </row>
    <row r="216" spans="1:11" s="98" customFormat="1" ht="41.25" customHeight="1" x14ac:dyDescent="0.2">
      <c r="A216" s="95"/>
      <c r="B216" s="81" t="s">
        <v>267</v>
      </c>
      <c r="C216" s="80" t="s">
        <v>51</v>
      </c>
      <c r="D216" s="80" t="s">
        <v>67</v>
      </c>
      <c r="E216" s="80"/>
      <c r="F216" s="210">
        <v>469.7</v>
      </c>
      <c r="G216" s="211"/>
      <c r="H216" s="212"/>
      <c r="I216" s="102" t="e">
        <f>SUM(I217)</f>
        <v>#REF!</v>
      </c>
      <c r="J216" s="100">
        <v>469.7</v>
      </c>
      <c r="K216" s="72">
        <f>SUM(J216/F216*100)</f>
        <v>100</v>
      </c>
    </row>
    <row r="217" spans="1:11" s="98" customFormat="1" ht="53.25" hidden="1" customHeight="1" x14ac:dyDescent="0.2">
      <c r="A217" s="95"/>
      <c r="B217" s="81" t="s">
        <v>229</v>
      </c>
      <c r="C217" s="80" t="s">
        <v>51</v>
      </c>
      <c r="D217" s="80" t="s">
        <v>67</v>
      </c>
      <c r="E217" s="80" t="s">
        <v>163</v>
      </c>
      <c r="F217" s="80"/>
      <c r="G217" s="80"/>
      <c r="H217" s="85">
        <f>SUM(H219)</f>
        <v>615.9</v>
      </c>
      <c r="I217" s="102" t="e">
        <f>SUM(I219)</f>
        <v>#REF!</v>
      </c>
      <c r="J217" s="85">
        <f>SUM(J219)</f>
        <v>0</v>
      </c>
      <c r="K217" s="72">
        <f t="shared" si="8"/>
        <v>0</v>
      </c>
    </row>
    <row r="218" spans="1:11" s="98" customFormat="1" ht="31.5" hidden="1" customHeight="1" x14ac:dyDescent="0.2">
      <c r="A218" s="95"/>
      <c r="B218" s="104" t="s">
        <v>197</v>
      </c>
      <c r="C218" s="80" t="s">
        <v>51</v>
      </c>
      <c r="D218" s="80" t="s">
        <v>67</v>
      </c>
      <c r="E218" s="80" t="s">
        <v>163</v>
      </c>
      <c r="F218" s="80" t="s">
        <v>195</v>
      </c>
      <c r="G218" s="80"/>
      <c r="H218" s="85">
        <f>H219</f>
        <v>615.9</v>
      </c>
      <c r="I218" s="102" t="e">
        <f>I219</f>
        <v>#REF!</v>
      </c>
      <c r="J218" s="85">
        <f>J219</f>
        <v>0</v>
      </c>
      <c r="K218" s="72">
        <f t="shared" si="8"/>
        <v>0</v>
      </c>
    </row>
    <row r="219" spans="1:11" s="98" customFormat="1" ht="53.25" hidden="1" customHeight="1" x14ac:dyDescent="0.2">
      <c r="A219" s="95"/>
      <c r="B219" s="81" t="s">
        <v>234</v>
      </c>
      <c r="C219" s="80" t="s">
        <v>51</v>
      </c>
      <c r="D219" s="80" t="s">
        <v>67</v>
      </c>
      <c r="E219" s="80" t="s">
        <v>163</v>
      </c>
      <c r="F219" s="80" t="s">
        <v>196</v>
      </c>
      <c r="G219" s="80"/>
      <c r="H219" s="85">
        <v>615.9</v>
      </c>
      <c r="I219" s="102" t="e">
        <f>I225</f>
        <v>#REF!</v>
      </c>
      <c r="J219" s="100">
        <v>0</v>
      </c>
      <c r="K219" s="72">
        <f t="shared" si="8"/>
        <v>0</v>
      </c>
    </row>
    <row r="220" spans="1:11" s="98" customFormat="1" ht="27.75" customHeight="1" x14ac:dyDescent="0.2">
      <c r="A220" s="109"/>
      <c r="B220" s="141" t="s">
        <v>268</v>
      </c>
      <c r="C220" s="108" t="s">
        <v>51</v>
      </c>
      <c r="D220" s="108" t="s">
        <v>241</v>
      </c>
      <c r="E220" s="108"/>
      <c r="F220" s="210">
        <v>6</v>
      </c>
      <c r="G220" s="211"/>
      <c r="H220" s="212"/>
      <c r="I220" s="113" t="e">
        <f t="shared" ref="I220:J222" si="9">I221</f>
        <v>#REF!</v>
      </c>
      <c r="J220" s="114">
        <v>6</v>
      </c>
      <c r="K220" s="72">
        <f>SUM(J220/F220*100)</f>
        <v>100</v>
      </c>
    </row>
    <row r="221" spans="1:11" s="98" customFormat="1" ht="40.5" hidden="1" customHeight="1" x14ac:dyDescent="0.2">
      <c r="A221" s="109"/>
      <c r="B221" s="112" t="s">
        <v>242</v>
      </c>
      <c r="C221" s="108" t="s">
        <v>51</v>
      </c>
      <c r="D221" s="108" t="s">
        <v>241</v>
      </c>
      <c r="E221" s="106" t="s">
        <v>243</v>
      </c>
      <c r="F221" s="226">
        <f>H222</f>
        <v>5</v>
      </c>
      <c r="G221" s="227"/>
      <c r="H221" s="228"/>
      <c r="I221" s="110" t="e">
        <f t="shared" si="9"/>
        <v>#REF!</v>
      </c>
      <c r="J221" s="111">
        <f t="shared" si="9"/>
        <v>0</v>
      </c>
      <c r="K221" s="72">
        <f>SUM(J221/F221*100)</f>
        <v>0</v>
      </c>
    </row>
    <row r="222" spans="1:11" s="98" customFormat="1" ht="26.25" hidden="1" customHeight="1" x14ac:dyDescent="0.2">
      <c r="A222" s="109"/>
      <c r="B222" s="107" t="s">
        <v>230</v>
      </c>
      <c r="C222" s="108" t="s">
        <v>51</v>
      </c>
      <c r="D222" s="108" t="s">
        <v>241</v>
      </c>
      <c r="E222" s="108" t="s">
        <v>243</v>
      </c>
      <c r="F222" s="106" t="s">
        <v>35</v>
      </c>
      <c r="G222" s="108"/>
      <c r="H222" s="110">
        <f>H223</f>
        <v>5</v>
      </c>
      <c r="I222" s="110" t="e">
        <f t="shared" si="9"/>
        <v>#REF!</v>
      </c>
      <c r="J222" s="111">
        <f t="shared" si="9"/>
        <v>0</v>
      </c>
      <c r="K222" s="72">
        <f t="shared" si="8"/>
        <v>0</v>
      </c>
    </row>
    <row r="223" spans="1:11" s="98" customFormat="1" ht="6.75" hidden="1" customHeight="1" x14ac:dyDescent="0.2">
      <c r="A223" s="109"/>
      <c r="B223" s="107" t="s">
        <v>123</v>
      </c>
      <c r="C223" s="108" t="s">
        <v>51</v>
      </c>
      <c r="D223" s="108" t="s">
        <v>241</v>
      </c>
      <c r="E223" s="108" t="s">
        <v>243</v>
      </c>
      <c r="F223" s="106" t="s">
        <v>87</v>
      </c>
      <c r="G223" s="108"/>
      <c r="H223" s="113">
        <v>5</v>
      </c>
      <c r="I223" s="113" t="e">
        <f>I225</f>
        <v>#REF!</v>
      </c>
      <c r="J223" s="114">
        <v>0</v>
      </c>
      <c r="K223" s="72">
        <f t="shared" si="8"/>
        <v>0</v>
      </c>
    </row>
    <row r="224" spans="1:11" s="5" customFormat="1" ht="15.75" customHeight="1" x14ac:dyDescent="0.2">
      <c r="A224" s="46"/>
      <c r="B224" s="26" t="s">
        <v>98</v>
      </c>
      <c r="C224" s="24" t="s">
        <v>51</v>
      </c>
      <c r="D224" s="24" t="s">
        <v>25</v>
      </c>
      <c r="E224" s="24"/>
      <c r="F224" s="207">
        <f>F225</f>
        <v>174533.5</v>
      </c>
      <c r="G224" s="208"/>
      <c r="H224" s="209"/>
      <c r="I224" s="17"/>
      <c r="J224" s="33">
        <f>J225</f>
        <v>174533</v>
      </c>
      <c r="K224" s="70">
        <f>SUM(J224/F224*100)</f>
        <v>99.999713522045909</v>
      </c>
    </row>
    <row r="225" spans="1:11" s="5" customFormat="1" ht="16.5" customHeight="1" x14ac:dyDescent="0.2">
      <c r="A225" s="46"/>
      <c r="B225" s="130" t="s">
        <v>26</v>
      </c>
      <c r="C225" s="23" t="s">
        <v>51</v>
      </c>
      <c r="D225" s="23" t="s">
        <v>27</v>
      </c>
      <c r="E225" s="23"/>
      <c r="F225" s="204">
        <v>174533.5</v>
      </c>
      <c r="G225" s="205"/>
      <c r="H225" s="206"/>
      <c r="I225" s="17" t="e">
        <f>SUM(I234+I242+I248+I251+#REF!+I257+I269+I276+I285+I289)+#REF!</f>
        <v>#REF!</v>
      </c>
      <c r="J225" s="34">
        <v>174533</v>
      </c>
      <c r="K225" s="72">
        <f>SUM(J225/F225*100)</f>
        <v>99.999713522045909</v>
      </c>
    </row>
    <row r="226" spans="1:11" s="5" customFormat="1" ht="37.5" hidden="1" customHeight="1" x14ac:dyDescent="0.2">
      <c r="A226" s="46"/>
      <c r="B226" s="26" t="s">
        <v>138</v>
      </c>
      <c r="C226" s="24" t="s">
        <v>51</v>
      </c>
      <c r="D226" s="24" t="s">
        <v>27</v>
      </c>
      <c r="E226" s="24" t="s">
        <v>137</v>
      </c>
      <c r="F226" s="23"/>
      <c r="G226" s="23"/>
      <c r="H226" s="33">
        <f>H228</f>
        <v>0</v>
      </c>
      <c r="I226" s="16"/>
      <c r="J226" s="33">
        <f>J228</f>
        <v>0</v>
      </c>
      <c r="K226" s="70" t="e">
        <f t="shared" si="8"/>
        <v>#DIV/0!</v>
      </c>
    </row>
    <row r="227" spans="1:11" s="5" customFormat="1" ht="29.25" hidden="1" customHeight="1" x14ac:dyDescent="0.2">
      <c r="A227" s="46"/>
      <c r="B227" s="30" t="s">
        <v>230</v>
      </c>
      <c r="C227" s="23" t="s">
        <v>51</v>
      </c>
      <c r="D227" s="23" t="s">
        <v>27</v>
      </c>
      <c r="E227" s="23" t="s">
        <v>137</v>
      </c>
      <c r="F227" s="23" t="s">
        <v>35</v>
      </c>
      <c r="G227" s="23"/>
      <c r="H227" s="34">
        <f>H228</f>
        <v>0</v>
      </c>
      <c r="I227" s="16"/>
      <c r="J227" s="34">
        <f>J228</f>
        <v>0</v>
      </c>
      <c r="K227" s="70" t="e">
        <f t="shared" si="8"/>
        <v>#DIV/0!</v>
      </c>
    </row>
    <row r="228" spans="1:11" s="5" customFormat="1" ht="27.75" hidden="1" customHeight="1" x14ac:dyDescent="0.2">
      <c r="A228" s="46"/>
      <c r="B228" s="30" t="s">
        <v>123</v>
      </c>
      <c r="C228" s="23" t="s">
        <v>51</v>
      </c>
      <c r="D228" s="23" t="s">
        <v>27</v>
      </c>
      <c r="E228" s="23" t="s">
        <v>137</v>
      </c>
      <c r="F228" s="23" t="s">
        <v>87</v>
      </c>
      <c r="G228" s="23"/>
      <c r="H228" s="34">
        <f>H229</f>
        <v>0</v>
      </c>
      <c r="I228" s="16"/>
      <c r="J228" s="34">
        <f>J229</f>
        <v>0</v>
      </c>
      <c r="K228" s="72" t="e">
        <f t="shared" si="8"/>
        <v>#DIV/0!</v>
      </c>
    </row>
    <row r="229" spans="1:11" s="5" customFormat="1" ht="20.25" hidden="1" customHeight="1" x14ac:dyDescent="0.2">
      <c r="A229" s="46"/>
      <c r="B229" s="30" t="s">
        <v>127</v>
      </c>
      <c r="C229" s="23" t="s">
        <v>51</v>
      </c>
      <c r="D229" s="23" t="s">
        <v>27</v>
      </c>
      <c r="E229" s="23" t="s">
        <v>137</v>
      </c>
      <c r="F229" s="23" t="s">
        <v>76</v>
      </c>
      <c r="G229" s="23"/>
      <c r="H229" s="34">
        <f>H230+H232</f>
        <v>0</v>
      </c>
      <c r="I229" s="16"/>
      <c r="J229" s="34">
        <f>J230+J232</f>
        <v>0</v>
      </c>
      <c r="K229" s="72" t="e">
        <f t="shared" si="8"/>
        <v>#DIV/0!</v>
      </c>
    </row>
    <row r="230" spans="1:11" s="5" customFormat="1" ht="18.75" hidden="1" customHeight="1" x14ac:dyDescent="0.2">
      <c r="A230" s="46"/>
      <c r="B230" s="30" t="s">
        <v>44</v>
      </c>
      <c r="C230" s="23" t="s">
        <v>51</v>
      </c>
      <c r="D230" s="23" t="s">
        <v>27</v>
      </c>
      <c r="E230" s="23" t="s">
        <v>137</v>
      </c>
      <c r="F230" s="23" t="s">
        <v>271</v>
      </c>
      <c r="G230" s="24" t="s">
        <v>37</v>
      </c>
      <c r="H230" s="34">
        <f>H231</f>
        <v>0</v>
      </c>
      <c r="I230" s="16"/>
      <c r="J230" s="34">
        <f>J231</f>
        <v>0</v>
      </c>
      <c r="K230" s="72" t="e">
        <f t="shared" si="8"/>
        <v>#DIV/0!</v>
      </c>
    </row>
    <row r="231" spans="1:11" s="5" customFormat="1" ht="18.75" hidden="1" customHeight="1" x14ac:dyDescent="0.2">
      <c r="A231" s="46"/>
      <c r="B231" s="30" t="s">
        <v>45</v>
      </c>
      <c r="C231" s="23" t="s">
        <v>51</v>
      </c>
      <c r="D231" s="23" t="s">
        <v>27</v>
      </c>
      <c r="E231" s="23" t="s">
        <v>137</v>
      </c>
      <c r="F231" s="23" t="s">
        <v>76</v>
      </c>
      <c r="G231" s="23" t="s">
        <v>15</v>
      </c>
      <c r="H231" s="34"/>
      <c r="I231" s="16"/>
      <c r="J231" s="34"/>
      <c r="K231" s="72" t="e">
        <f t="shared" si="8"/>
        <v>#DIV/0!</v>
      </c>
    </row>
    <row r="232" spans="1:11" s="5" customFormat="1" ht="18.75" hidden="1" customHeight="1" x14ac:dyDescent="0.2">
      <c r="A232" s="46"/>
      <c r="B232" s="30" t="s">
        <v>40</v>
      </c>
      <c r="C232" s="23" t="s">
        <v>51</v>
      </c>
      <c r="D232" s="23" t="s">
        <v>27</v>
      </c>
      <c r="E232" s="23" t="s">
        <v>137</v>
      </c>
      <c r="F232" s="23" t="s">
        <v>76</v>
      </c>
      <c r="G232" s="24" t="s">
        <v>38</v>
      </c>
      <c r="H232" s="34">
        <f>H233</f>
        <v>0</v>
      </c>
      <c r="I232" s="16"/>
      <c r="J232" s="34">
        <f>J233</f>
        <v>0</v>
      </c>
      <c r="K232" s="72" t="e">
        <f t="shared" si="8"/>
        <v>#DIV/0!</v>
      </c>
    </row>
    <row r="233" spans="1:11" s="5" customFormat="1" ht="17.25" hidden="1" customHeight="1" x14ac:dyDescent="0.2">
      <c r="A233" s="46"/>
      <c r="B233" s="30" t="s">
        <v>18</v>
      </c>
      <c r="C233" s="23" t="s">
        <v>51</v>
      </c>
      <c r="D233" s="23" t="s">
        <v>27</v>
      </c>
      <c r="E233" s="23" t="s">
        <v>137</v>
      </c>
      <c r="F233" s="23" t="s">
        <v>76</v>
      </c>
      <c r="G233" s="23" t="s">
        <v>19</v>
      </c>
      <c r="H233" s="34"/>
      <c r="I233" s="16"/>
      <c r="J233" s="34"/>
      <c r="K233" s="72" t="e">
        <f t="shared" si="8"/>
        <v>#DIV/0!</v>
      </c>
    </row>
    <row r="234" spans="1:11" s="5" customFormat="1" ht="39.75" hidden="1" customHeight="1" x14ac:dyDescent="0.2">
      <c r="A234" s="46"/>
      <c r="B234" s="78" t="s">
        <v>213</v>
      </c>
      <c r="C234" s="25">
        <v>967</v>
      </c>
      <c r="D234" s="24" t="s">
        <v>27</v>
      </c>
      <c r="E234" s="24" t="s">
        <v>153</v>
      </c>
      <c r="F234" s="23"/>
      <c r="G234" s="23"/>
      <c r="H234" s="33">
        <f>SUM(H235)</f>
        <v>11877.3</v>
      </c>
      <c r="I234" s="16">
        <f>SUM(I236)</f>
        <v>8160</v>
      </c>
      <c r="J234" s="33">
        <f>SUM(J235)</f>
        <v>0</v>
      </c>
      <c r="K234" s="70">
        <f t="shared" si="8"/>
        <v>0</v>
      </c>
    </row>
    <row r="235" spans="1:11" s="5" customFormat="1" ht="25.5" hidden="1" x14ac:dyDescent="0.2">
      <c r="A235" s="46"/>
      <c r="B235" s="30" t="s">
        <v>230</v>
      </c>
      <c r="C235" s="23" t="s">
        <v>51</v>
      </c>
      <c r="D235" s="23" t="s">
        <v>27</v>
      </c>
      <c r="E235" s="23" t="s">
        <v>153</v>
      </c>
      <c r="F235" s="24" t="s">
        <v>35</v>
      </c>
      <c r="G235" s="23"/>
      <c r="H235" s="34">
        <f>H236</f>
        <v>11877.3</v>
      </c>
      <c r="I235" s="16"/>
      <c r="J235" s="34">
        <f>J236</f>
        <v>0</v>
      </c>
      <c r="K235" s="72">
        <f t="shared" si="8"/>
        <v>0</v>
      </c>
    </row>
    <row r="236" spans="1:11" s="5" customFormat="1" ht="27" hidden="1" customHeight="1" x14ac:dyDescent="0.2">
      <c r="A236" s="46"/>
      <c r="B236" s="30" t="s">
        <v>123</v>
      </c>
      <c r="C236" s="23" t="s">
        <v>51</v>
      </c>
      <c r="D236" s="23" t="s">
        <v>27</v>
      </c>
      <c r="E236" s="23" t="s">
        <v>153</v>
      </c>
      <c r="F236" s="24" t="s">
        <v>87</v>
      </c>
      <c r="G236" s="23"/>
      <c r="H236" s="34">
        <v>11877.3</v>
      </c>
      <c r="I236" s="17">
        <f>SUM(I238+I239)</f>
        <v>8160</v>
      </c>
      <c r="J236" s="34">
        <v>0</v>
      </c>
      <c r="K236" s="72">
        <f t="shared" si="8"/>
        <v>0</v>
      </c>
    </row>
    <row r="237" spans="1:11" s="5" customFormat="1" ht="27" hidden="1" customHeight="1" x14ac:dyDescent="0.2">
      <c r="A237" s="46"/>
      <c r="B237" s="30" t="s">
        <v>133</v>
      </c>
      <c r="C237" s="23" t="s">
        <v>51</v>
      </c>
      <c r="D237" s="23" t="s">
        <v>27</v>
      </c>
      <c r="E237" s="23" t="s">
        <v>153</v>
      </c>
      <c r="F237" s="23" t="s">
        <v>76</v>
      </c>
      <c r="G237" s="23"/>
      <c r="H237" s="34">
        <f>SUM(H238+H239)</f>
        <v>17204.599999999999</v>
      </c>
      <c r="I237" s="17"/>
      <c r="J237" s="34">
        <f>SUM(J238+J239)</f>
        <v>17204.599999999999</v>
      </c>
      <c r="K237" s="72">
        <f t="shared" si="8"/>
        <v>100</v>
      </c>
    </row>
    <row r="238" spans="1:11" s="5" customFormat="1" ht="15.75" hidden="1" customHeight="1" x14ac:dyDescent="0.2">
      <c r="A238" s="46"/>
      <c r="B238" s="30" t="s">
        <v>39</v>
      </c>
      <c r="C238" s="23" t="s">
        <v>51</v>
      </c>
      <c r="D238" s="23" t="s">
        <v>27</v>
      </c>
      <c r="E238" s="23" t="s">
        <v>153</v>
      </c>
      <c r="F238" s="23" t="s">
        <v>76</v>
      </c>
      <c r="G238" s="23" t="s">
        <v>15</v>
      </c>
      <c r="H238" s="34">
        <v>17201</v>
      </c>
      <c r="I238" s="17">
        <v>8160</v>
      </c>
      <c r="J238" s="34">
        <v>17201</v>
      </c>
      <c r="K238" s="68"/>
    </row>
    <row r="239" spans="1:11" s="5" customFormat="1" ht="15" hidden="1" customHeight="1" x14ac:dyDescent="0.2">
      <c r="A239" s="46"/>
      <c r="B239" s="30" t="s">
        <v>40</v>
      </c>
      <c r="C239" s="23" t="s">
        <v>51</v>
      </c>
      <c r="D239" s="23" t="s">
        <v>27</v>
      </c>
      <c r="E239" s="23" t="s">
        <v>153</v>
      </c>
      <c r="F239" s="23" t="s">
        <v>76</v>
      </c>
      <c r="G239" s="23" t="s">
        <v>38</v>
      </c>
      <c r="H239" s="34">
        <f>SUM(H240:H241)</f>
        <v>3.6</v>
      </c>
      <c r="I239" s="17">
        <f>SUM(I240:I241)</f>
        <v>0</v>
      </c>
      <c r="J239" s="34">
        <f>SUM(J240:J241)</f>
        <v>3.6</v>
      </c>
      <c r="K239" s="68"/>
    </row>
    <row r="240" spans="1:11" s="5" customFormat="1" ht="18.75" hidden="1" customHeight="1" x14ac:dyDescent="0.2">
      <c r="A240" s="46"/>
      <c r="B240" s="30" t="s">
        <v>18</v>
      </c>
      <c r="C240" s="23" t="s">
        <v>51</v>
      </c>
      <c r="D240" s="23" t="s">
        <v>27</v>
      </c>
      <c r="E240" s="23" t="s">
        <v>153</v>
      </c>
      <c r="F240" s="23" t="s">
        <v>76</v>
      </c>
      <c r="G240" s="23" t="s">
        <v>19</v>
      </c>
      <c r="H240" s="34"/>
      <c r="I240" s="17"/>
      <c r="J240" s="34"/>
      <c r="K240" s="68"/>
    </row>
    <row r="241" spans="1:11" s="5" customFormat="1" ht="18" hidden="1" customHeight="1" x14ac:dyDescent="0.2">
      <c r="A241" s="46"/>
      <c r="B241" s="30" t="s">
        <v>20</v>
      </c>
      <c r="C241" s="49">
        <v>967</v>
      </c>
      <c r="D241" s="23" t="s">
        <v>27</v>
      </c>
      <c r="E241" s="23" t="s">
        <v>153</v>
      </c>
      <c r="F241" s="23" t="s">
        <v>76</v>
      </c>
      <c r="G241" s="23" t="s">
        <v>21</v>
      </c>
      <c r="H241" s="34">
        <v>3.6</v>
      </c>
      <c r="I241" s="17"/>
      <c r="J241" s="34">
        <v>3.6</v>
      </c>
      <c r="K241" s="68"/>
    </row>
    <row r="242" spans="1:11" s="5" customFormat="1" ht="29.25" hidden="1" customHeight="1" x14ac:dyDescent="0.2">
      <c r="A242" s="46"/>
      <c r="B242" s="78" t="s">
        <v>214</v>
      </c>
      <c r="C242" s="25">
        <v>967</v>
      </c>
      <c r="D242" s="24" t="s">
        <v>27</v>
      </c>
      <c r="E242" s="24" t="s">
        <v>154</v>
      </c>
      <c r="F242" s="24"/>
      <c r="G242" s="23"/>
      <c r="H242" s="33">
        <f>SUM(H244)</f>
        <v>0</v>
      </c>
      <c r="I242" s="16" t="e">
        <f>SUM(I244)</f>
        <v>#REF!</v>
      </c>
      <c r="J242" s="33">
        <f>SUM(J244)</f>
        <v>0</v>
      </c>
      <c r="K242" s="70" t="e">
        <f t="shared" ref="K242:K250" si="10">SUM(J242/H242*100)</f>
        <v>#DIV/0!</v>
      </c>
    </row>
    <row r="243" spans="1:11" s="5" customFormat="1" ht="27.75" hidden="1" customHeight="1" x14ac:dyDescent="0.2">
      <c r="A243" s="46"/>
      <c r="B243" s="30" t="s">
        <v>230</v>
      </c>
      <c r="C243" s="23" t="s">
        <v>51</v>
      </c>
      <c r="D243" s="23" t="s">
        <v>27</v>
      </c>
      <c r="E243" s="23" t="s">
        <v>154</v>
      </c>
      <c r="F243" s="24" t="s">
        <v>35</v>
      </c>
      <c r="G243" s="23"/>
      <c r="H243" s="34">
        <f>H244</f>
        <v>0</v>
      </c>
      <c r="I243" s="16"/>
      <c r="J243" s="34">
        <f>J244</f>
        <v>0</v>
      </c>
      <c r="K243" s="72" t="e">
        <f t="shared" si="10"/>
        <v>#DIV/0!</v>
      </c>
    </row>
    <row r="244" spans="1:11" s="5" customFormat="1" ht="25.5" hidden="1" customHeight="1" x14ac:dyDescent="0.2">
      <c r="A244" s="46"/>
      <c r="B244" s="30" t="s">
        <v>123</v>
      </c>
      <c r="C244" s="23" t="s">
        <v>51</v>
      </c>
      <c r="D244" s="23" t="s">
        <v>27</v>
      </c>
      <c r="E244" s="23" t="s">
        <v>154</v>
      </c>
      <c r="F244" s="24" t="s">
        <v>87</v>
      </c>
      <c r="G244" s="23"/>
      <c r="H244" s="34">
        <v>0</v>
      </c>
      <c r="I244" s="17" t="e">
        <f>SUM(#REF!+#REF!)</f>
        <v>#REF!</v>
      </c>
      <c r="J244" s="34">
        <v>0</v>
      </c>
      <c r="K244" s="72" t="e">
        <f t="shared" si="10"/>
        <v>#DIV/0!</v>
      </c>
    </row>
    <row r="245" spans="1:11" s="98" customFormat="1" ht="30" hidden="1" customHeight="1" x14ac:dyDescent="0.2">
      <c r="A245" s="95"/>
      <c r="B245" s="78" t="s">
        <v>214</v>
      </c>
      <c r="C245" s="96">
        <v>967</v>
      </c>
      <c r="D245" s="79" t="s">
        <v>27</v>
      </c>
      <c r="E245" s="79" t="s">
        <v>154</v>
      </c>
      <c r="F245" s="79"/>
      <c r="G245" s="80"/>
      <c r="H245" s="84">
        <f>SUM(H247)</f>
        <v>1125</v>
      </c>
      <c r="I245" s="99" t="e">
        <f>SUM(I247)</f>
        <v>#REF!</v>
      </c>
      <c r="J245" s="84">
        <f>SUM(J247)</f>
        <v>0</v>
      </c>
      <c r="K245" s="72">
        <f t="shared" si="10"/>
        <v>0</v>
      </c>
    </row>
    <row r="246" spans="1:11" s="98" customFormat="1" ht="27.75" hidden="1" customHeight="1" x14ac:dyDescent="0.2">
      <c r="A246" s="95"/>
      <c r="B246" s="81" t="s">
        <v>230</v>
      </c>
      <c r="C246" s="80" t="s">
        <v>51</v>
      </c>
      <c r="D246" s="80" t="s">
        <v>27</v>
      </c>
      <c r="E246" s="80" t="s">
        <v>154</v>
      </c>
      <c r="F246" s="79" t="s">
        <v>35</v>
      </c>
      <c r="G246" s="80"/>
      <c r="H246" s="85">
        <f>H247</f>
        <v>1125</v>
      </c>
      <c r="I246" s="102" t="e">
        <f>I247</f>
        <v>#REF!</v>
      </c>
      <c r="J246" s="85">
        <f>J247</f>
        <v>0</v>
      </c>
      <c r="K246" s="72">
        <f t="shared" si="10"/>
        <v>0</v>
      </c>
    </row>
    <row r="247" spans="1:11" s="98" customFormat="1" ht="25.5" hidden="1" customHeight="1" x14ac:dyDescent="0.2">
      <c r="A247" s="95"/>
      <c r="B247" s="81" t="s">
        <v>123</v>
      </c>
      <c r="C247" s="80" t="s">
        <v>51</v>
      </c>
      <c r="D247" s="80" t="s">
        <v>27</v>
      </c>
      <c r="E247" s="80" t="s">
        <v>154</v>
      </c>
      <c r="F247" s="79" t="s">
        <v>87</v>
      </c>
      <c r="G247" s="80"/>
      <c r="H247" s="85">
        <v>1125</v>
      </c>
      <c r="I247" s="102" t="e">
        <f>I249+I250</f>
        <v>#REF!</v>
      </c>
      <c r="J247" s="100">
        <v>0</v>
      </c>
      <c r="K247" s="72">
        <f t="shared" si="10"/>
        <v>0</v>
      </c>
    </row>
    <row r="248" spans="1:11" s="5" customFormat="1" ht="81" hidden="1" customHeight="1" x14ac:dyDescent="0.2">
      <c r="A248" s="46"/>
      <c r="B248" s="78" t="s">
        <v>223</v>
      </c>
      <c r="C248" s="25">
        <v>967</v>
      </c>
      <c r="D248" s="24" t="s">
        <v>27</v>
      </c>
      <c r="E248" s="24" t="s">
        <v>155</v>
      </c>
      <c r="F248" s="23"/>
      <c r="G248" s="23"/>
      <c r="H248" s="33">
        <f>SUM(H250)</f>
        <v>2985</v>
      </c>
      <c r="I248" s="16" t="e">
        <f>SUM(I250)</f>
        <v>#REF!</v>
      </c>
      <c r="J248" s="33">
        <f>SUM(J250)</f>
        <v>6.4</v>
      </c>
      <c r="K248" s="70">
        <f t="shared" si="10"/>
        <v>0.21440536013400338</v>
      </c>
    </row>
    <row r="249" spans="1:11" s="5" customFormat="1" ht="25.5" hidden="1" x14ac:dyDescent="0.2">
      <c r="A249" s="46"/>
      <c r="B249" s="30" t="s">
        <v>230</v>
      </c>
      <c r="C249" s="23" t="s">
        <v>51</v>
      </c>
      <c r="D249" s="23" t="s">
        <v>27</v>
      </c>
      <c r="E249" s="23" t="s">
        <v>155</v>
      </c>
      <c r="F249" s="24" t="s">
        <v>35</v>
      </c>
      <c r="G249" s="23"/>
      <c r="H249" s="34">
        <f>H250</f>
        <v>2985</v>
      </c>
      <c r="I249" s="16"/>
      <c r="J249" s="34">
        <f>J250</f>
        <v>6.4</v>
      </c>
      <c r="K249" s="72">
        <f t="shared" si="10"/>
        <v>0.21440536013400338</v>
      </c>
    </row>
    <row r="250" spans="1:11" s="5" customFormat="1" ht="25.5" hidden="1" customHeight="1" x14ac:dyDescent="0.2">
      <c r="A250" s="46"/>
      <c r="B250" s="30" t="s">
        <v>123</v>
      </c>
      <c r="C250" s="23" t="s">
        <v>51</v>
      </c>
      <c r="D250" s="23" t="s">
        <v>27</v>
      </c>
      <c r="E250" s="23" t="s">
        <v>155</v>
      </c>
      <c r="F250" s="24" t="s">
        <v>87</v>
      </c>
      <c r="G250" s="23"/>
      <c r="H250" s="34">
        <v>2985</v>
      </c>
      <c r="I250" s="17" t="e">
        <f>SUM(#REF!+#REF!)</f>
        <v>#REF!</v>
      </c>
      <c r="J250" s="34">
        <v>6.4</v>
      </c>
      <c r="K250" s="72">
        <f t="shared" si="10"/>
        <v>0.21440536013400338</v>
      </c>
    </row>
    <row r="251" spans="1:11" s="5" customFormat="1" ht="51.75" hidden="1" customHeight="1" x14ac:dyDescent="0.2">
      <c r="A251" s="46"/>
      <c r="B251" s="78" t="s">
        <v>215</v>
      </c>
      <c r="C251" s="25">
        <v>967</v>
      </c>
      <c r="D251" s="24" t="s">
        <v>27</v>
      </c>
      <c r="E251" s="24" t="s">
        <v>156</v>
      </c>
      <c r="F251" s="23"/>
      <c r="G251" s="23"/>
      <c r="H251" s="33">
        <f>SUM(H253)</f>
        <v>14961.3</v>
      </c>
      <c r="I251" s="16" t="e">
        <f>SUM(I253)</f>
        <v>#REF!</v>
      </c>
      <c r="J251" s="33">
        <f>SUM(J253)</f>
        <v>61.4</v>
      </c>
      <c r="K251" s="70">
        <f t="shared" ref="K251:K259" si="11">SUM(J251/H251*100)</f>
        <v>0.41039214506760779</v>
      </c>
    </row>
    <row r="252" spans="1:11" s="5" customFormat="1" ht="27.75" hidden="1" customHeight="1" x14ac:dyDescent="0.2">
      <c r="A252" s="46"/>
      <c r="B252" s="30" t="s">
        <v>230</v>
      </c>
      <c r="C252" s="23" t="s">
        <v>51</v>
      </c>
      <c r="D252" s="23" t="s">
        <v>27</v>
      </c>
      <c r="E252" s="23" t="s">
        <v>156</v>
      </c>
      <c r="F252" s="24" t="s">
        <v>35</v>
      </c>
      <c r="G252" s="23"/>
      <c r="H252" s="34">
        <f>H253</f>
        <v>14961.3</v>
      </c>
      <c r="I252" s="17" t="e">
        <f>SUM(#REF!+#REF!)</f>
        <v>#REF!</v>
      </c>
      <c r="J252" s="34">
        <f>J253</f>
        <v>61.4</v>
      </c>
      <c r="K252" s="72">
        <f t="shared" si="11"/>
        <v>0.41039214506760779</v>
      </c>
    </row>
    <row r="253" spans="1:11" s="5" customFormat="1" ht="25.5" hidden="1" customHeight="1" x14ac:dyDescent="0.2">
      <c r="A253" s="46"/>
      <c r="B253" s="30" t="s">
        <v>123</v>
      </c>
      <c r="C253" s="23" t="s">
        <v>51</v>
      </c>
      <c r="D253" s="23" t="s">
        <v>27</v>
      </c>
      <c r="E253" s="23" t="s">
        <v>156</v>
      </c>
      <c r="F253" s="24" t="s">
        <v>87</v>
      </c>
      <c r="G253" s="23"/>
      <c r="H253" s="34">
        <v>14961.3</v>
      </c>
      <c r="I253" s="17" t="e">
        <f>SUM(#REF!+#REF!)</f>
        <v>#REF!</v>
      </c>
      <c r="J253" s="34">
        <v>61.4</v>
      </c>
      <c r="K253" s="72">
        <f t="shared" si="11"/>
        <v>0.41039214506760779</v>
      </c>
    </row>
    <row r="254" spans="1:11" s="98" customFormat="1" ht="66.75" hidden="1" customHeight="1" x14ac:dyDescent="0.2">
      <c r="A254" s="95"/>
      <c r="B254" s="78" t="s">
        <v>224</v>
      </c>
      <c r="C254" s="96">
        <v>967</v>
      </c>
      <c r="D254" s="79" t="s">
        <v>27</v>
      </c>
      <c r="E254" s="79" t="s">
        <v>225</v>
      </c>
      <c r="F254" s="80"/>
      <c r="G254" s="80"/>
      <c r="H254" s="84">
        <f>H255</f>
        <v>1150</v>
      </c>
      <c r="I254" s="97">
        <f>SUM(I263)</f>
        <v>0</v>
      </c>
      <c r="J254" s="84">
        <f>J255</f>
        <v>0</v>
      </c>
      <c r="K254" s="72">
        <f t="shared" si="11"/>
        <v>0</v>
      </c>
    </row>
    <row r="255" spans="1:11" s="98" customFormat="1" ht="30" hidden="1" customHeight="1" x14ac:dyDescent="0.2">
      <c r="A255" s="95"/>
      <c r="B255" s="81" t="s">
        <v>230</v>
      </c>
      <c r="C255" s="80" t="s">
        <v>51</v>
      </c>
      <c r="D255" s="80" t="s">
        <v>27</v>
      </c>
      <c r="E255" s="80" t="s">
        <v>225</v>
      </c>
      <c r="F255" s="79" t="s">
        <v>35</v>
      </c>
      <c r="G255" s="80"/>
      <c r="H255" s="84">
        <f>H256</f>
        <v>1150</v>
      </c>
      <c r="I255" s="97"/>
      <c r="J255" s="84">
        <f>J256</f>
        <v>0</v>
      </c>
      <c r="K255" s="72">
        <f t="shared" si="11"/>
        <v>0</v>
      </c>
    </row>
    <row r="256" spans="1:11" s="98" customFormat="1" ht="29.25" hidden="1" customHeight="1" x14ac:dyDescent="0.2">
      <c r="A256" s="95"/>
      <c r="B256" s="81" t="s">
        <v>123</v>
      </c>
      <c r="C256" s="80" t="s">
        <v>51</v>
      </c>
      <c r="D256" s="80" t="s">
        <v>27</v>
      </c>
      <c r="E256" s="80" t="s">
        <v>225</v>
      </c>
      <c r="F256" s="79" t="s">
        <v>87</v>
      </c>
      <c r="G256" s="80"/>
      <c r="H256" s="85">
        <v>1150</v>
      </c>
      <c r="I256" s="97"/>
      <c r="J256" s="85">
        <v>0</v>
      </c>
      <c r="K256" s="72">
        <f t="shared" si="11"/>
        <v>0</v>
      </c>
    </row>
    <row r="257" spans="1:11" s="5" customFormat="1" ht="55.5" hidden="1" customHeight="1" x14ac:dyDescent="0.2">
      <c r="A257" s="46"/>
      <c r="B257" s="78" t="s">
        <v>216</v>
      </c>
      <c r="C257" s="24" t="s">
        <v>51</v>
      </c>
      <c r="D257" s="24" t="s">
        <v>27</v>
      </c>
      <c r="E257" s="24" t="s">
        <v>157</v>
      </c>
      <c r="F257" s="23"/>
      <c r="G257" s="23"/>
      <c r="H257" s="33">
        <f>SUM(H259)</f>
        <v>0</v>
      </c>
      <c r="I257" s="16">
        <f>SUM(I259)</f>
        <v>0</v>
      </c>
      <c r="J257" s="33">
        <f>SUM(J259)</f>
        <v>0</v>
      </c>
      <c r="K257" s="70" t="e">
        <f t="shared" si="11"/>
        <v>#DIV/0!</v>
      </c>
    </row>
    <row r="258" spans="1:11" s="5" customFormat="1" ht="25.5" hidden="1" x14ac:dyDescent="0.2">
      <c r="A258" s="46"/>
      <c r="B258" s="30" t="s">
        <v>230</v>
      </c>
      <c r="C258" s="23" t="s">
        <v>51</v>
      </c>
      <c r="D258" s="23" t="s">
        <v>27</v>
      </c>
      <c r="E258" s="23" t="s">
        <v>157</v>
      </c>
      <c r="F258" s="24" t="s">
        <v>35</v>
      </c>
      <c r="G258" s="23"/>
      <c r="H258" s="34">
        <f>H259</f>
        <v>0</v>
      </c>
      <c r="I258" s="17"/>
      <c r="J258" s="34">
        <f>J259</f>
        <v>0</v>
      </c>
      <c r="K258" s="72" t="e">
        <f t="shared" si="11"/>
        <v>#DIV/0!</v>
      </c>
    </row>
    <row r="259" spans="1:11" s="5" customFormat="1" ht="26.25" hidden="1" customHeight="1" x14ac:dyDescent="0.2">
      <c r="A259" s="46"/>
      <c r="B259" s="30" t="s">
        <v>123</v>
      </c>
      <c r="C259" s="23" t="s">
        <v>51</v>
      </c>
      <c r="D259" s="23" t="s">
        <v>27</v>
      </c>
      <c r="E259" s="23" t="s">
        <v>157</v>
      </c>
      <c r="F259" s="24" t="s">
        <v>87</v>
      </c>
      <c r="G259" s="23"/>
      <c r="H259" s="34">
        <v>0</v>
      </c>
      <c r="I259" s="17"/>
      <c r="J259" s="34">
        <v>0</v>
      </c>
      <c r="K259" s="72" t="e">
        <f t="shared" si="11"/>
        <v>#DIV/0!</v>
      </c>
    </row>
    <row r="260" spans="1:11" s="5" customFormat="1" ht="68.25" hidden="1" customHeight="1" x14ac:dyDescent="0.2">
      <c r="A260" s="46"/>
      <c r="B260" s="78" t="s">
        <v>217</v>
      </c>
      <c r="C260" s="24" t="s">
        <v>51</v>
      </c>
      <c r="D260" s="24" t="s">
        <v>27</v>
      </c>
      <c r="E260" s="24" t="s">
        <v>158</v>
      </c>
      <c r="F260" s="23"/>
      <c r="G260" s="23"/>
      <c r="H260" s="33">
        <f>SUM(H262)</f>
        <v>7100</v>
      </c>
      <c r="I260" s="17"/>
      <c r="J260" s="33">
        <f>SUM(J262)</f>
        <v>473.9</v>
      </c>
      <c r="K260" s="70">
        <f t="shared" ref="K260:K273" si="12">SUM(J260/H260*100)</f>
        <v>6.6746478873239434</v>
      </c>
    </row>
    <row r="261" spans="1:11" s="5" customFormat="1" ht="25.5" hidden="1" x14ac:dyDescent="0.2">
      <c r="A261" s="46"/>
      <c r="B261" s="30" t="s">
        <v>230</v>
      </c>
      <c r="C261" s="23" t="s">
        <v>51</v>
      </c>
      <c r="D261" s="23" t="s">
        <v>27</v>
      </c>
      <c r="E261" s="23" t="s">
        <v>158</v>
      </c>
      <c r="F261" s="24" t="s">
        <v>35</v>
      </c>
      <c r="G261" s="23"/>
      <c r="H261" s="34">
        <f>H262</f>
        <v>7100</v>
      </c>
      <c r="I261" s="17"/>
      <c r="J261" s="34">
        <f>J262</f>
        <v>473.9</v>
      </c>
      <c r="K261" s="72">
        <f t="shared" si="12"/>
        <v>6.6746478873239434</v>
      </c>
    </row>
    <row r="262" spans="1:11" s="5" customFormat="1" ht="30" hidden="1" customHeight="1" x14ac:dyDescent="0.2">
      <c r="A262" s="46"/>
      <c r="B262" s="30" t="s">
        <v>123</v>
      </c>
      <c r="C262" s="23" t="s">
        <v>51</v>
      </c>
      <c r="D262" s="23" t="s">
        <v>27</v>
      </c>
      <c r="E262" s="23" t="s">
        <v>158</v>
      </c>
      <c r="F262" s="24" t="s">
        <v>87</v>
      </c>
      <c r="G262" s="23"/>
      <c r="H262" s="34">
        <v>7100</v>
      </c>
      <c r="I262" s="17"/>
      <c r="J262" s="34">
        <v>473.9</v>
      </c>
      <c r="K262" s="72">
        <f t="shared" si="12"/>
        <v>6.6746478873239434</v>
      </c>
    </row>
    <row r="263" spans="1:11" s="5" customFormat="1" ht="30" hidden="1" customHeight="1" x14ac:dyDescent="0.2">
      <c r="A263" s="46"/>
      <c r="B263" s="30" t="s">
        <v>133</v>
      </c>
      <c r="C263" s="23" t="s">
        <v>51</v>
      </c>
      <c r="D263" s="23" t="s">
        <v>27</v>
      </c>
      <c r="E263" s="23" t="s">
        <v>158</v>
      </c>
      <c r="F263" s="23" t="s">
        <v>76</v>
      </c>
      <c r="G263" s="23"/>
      <c r="H263" s="34">
        <f>H264+H265+H266</f>
        <v>2989.8</v>
      </c>
      <c r="I263" s="17"/>
      <c r="J263" s="34">
        <f>J264+J265+J266</f>
        <v>2989.8</v>
      </c>
      <c r="K263" s="70">
        <f t="shared" si="12"/>
        <v>100</v>
      </c>
    </row>
    <row r="264" spans="1:11" s="5" customFormat="1" ht="15.75" hidden="1" customHeight="1" x14ac:dyDescent="0.2">
      <c r="A264" s="46"/>
      <c r="B264" s="30" t="s">
        <v>39</v>
      </c>
      <c r="C264" s="23" t="s">
        <v>51</v>
      </c>
      <c r="D264" s="23" t="s">
        <v>27</v>
      </c>
      <c r="E264" s="23" t="s">
        <v>158</v>
      </c>
      <c r="F264" s="23" t="s">
        <v>76</v>
      </c>
      <c r="G264" s="23" t="s">
        <v>15</v>
      </c>
      <c r="H264" s="34">
        <v>2951</v>
      </c>
      <c r="I264" s="17"/>
      <c r="J264" s="34">
        <v>2951</v>
      </c>
      <c r="K264" s="72">
        <f t="shared" si="12"/>
        <v>100</v>
      </c>
    </row>
    <row r="265" spans="1:11" s="5" customFormat="1" ht="15.75" hidden="1" customHeight="1" x14ac:dyDescent="0.2">
      <c r="A265" s="46"/>
      <c r="B265" s="30" t="s">
        <v>16</v>
      </c>
      <c r="C265" s="23" t="s">
        <v>51</v>
      </c>
      <c r="D265" s="23" t="s">
        <v>27</v>
      </c>
      <c r="E265" s="23" t="s">
        <v>158</v>
      </c>
      <c r="F265" s="23" t="s">
        <v>76</v>
      </c>
      <c r="G265" s="23" t="s">
        <v>17</v>
      </c>
      <c r="H265" s="34">
        <v>23.8</v>
      </c>
      <c r="I265" s="17"/>
      <c r="J265" s="34">
        <v>23.8</v>
      </c>
      <c r="K265" s="72">
        <f t="shared" si="12"/>
        <v>100</v>
      </c>
    </row>
    <row r="266" spans="1:11" s="5" customFormat="1" ht="15.75" hidden="1" customHeight="1" x14ac:dyDescent="0.2">
      <c r="A266" s="46"/>
      <c r="B266" s="30" t="s">
        <v>40</v>
      </c>
      <c r="C266" s="23" t="s">
        <v>51</v>
      </c>
      <c r="D266" s="23" t="s">
        <v>27</v>
      </c>
      <c r="E266" s="23" t="s">
        <v>158</v>
      </c>
      <c r="F266" s="23" t="s">
        <v>76</v>
      </c>
      <c r="G266" s="24" t="s">
        <v>38</v>
      </c>
      <c r="H266" s="34">
        <f>H268</f>
        <v>15</v>
      </c>
      <c r="I266" s="17"/>
      <c r="J266" s="34">
        <f>J268</f>
        <v>15</v>
      </c>
      <c r="K266" s="72">
        <f t="shared" si="12"/>
        <v>100</v>
      </c>
    </row>
    <row r="267" spans="1:11" s="5" customFormat="1" ht="18.75" hidden="1" customHeight="1" x14ac:dyDescent="0.2">
      <c r="A267" s="46"/>
      <c r="B267" s="30" t="s">
        <v>18</v>
      </c>
      <c r="C267" s="23" t="s">
        <v>51</v>
      </c>
      <c r="D267" s="23" t="s">
        <v>27</v>
      </c>
      <c r="E267" s="23" t="s">
        <v>129</v>
      </c>
      <c r="F267" s="23" t="s">
        <v>76</v>
      </c>
      <c r="G267" s="23" t="s">
        <v>19</v>
      </c>
      <c r="H267" s="34"/>
      <c r="I267" s="17"/>
      <c r="J267" s="34"/>
      <c r="K267" s="72" t="e">
        <f t="shared" si="12"/>
        <v>#DIV/0!</v>
      </c>
    </row>
    <row r="268" spans="1:11" s="5" customFormat="1" ht="15" hidden="1" customHeight="1" x14ac:dyDescent="0.2">
      <c r="A268" s="46"/>
      <c r="B268" s="30" t="s">
        <v>20</v>
      </c>
      <c r="C268" s="23" t="s">
        <v>51</v>
      </c>
      <c r="D268" s="23" t="s">
        <v>27</v>
      </c>
      <c r="E268" s="23" t="s">
        <v>158</v>
      </c>
      <c r="F268" s="23" t="s">
        <v>76</v>
      </c>
      <c r="G268" s="23" t="s">
        <v>21</v>
      </c>
      <c r="H268" s="34">
        <v>15</v>
      </c>
      <c r="I268" s="17"/>
      <c r="J268" s="34">
        <v>15</v>
      </c>
      <c r="K268" s="72">
        <f t="shared" si="12"/>
        <v>100</v>
      </c>
    </row>
    <row r="269" spans="1:11" s="5" customFormat="1" ht="18" hidden="1" customHeight="1" x14ac:dyDescent="0.2">
      <c r="A269" s="46"/>
      <c r="B269" s="50" t="s">
        <v>62</v>
      </c>
      <c r="C269" s="25">
        <v>967</v>
      </c>
      <c r="D269" s="24" t="s">
        <v>27</v>
      </c>
      <c r="E269" s="24" t="s">
        <v>84</v>
      </c>
      <c r="F269" s="23"/>
      <c r="G269" s="23"/>
      <c r="H269" s="33">
        <f>SUM(H270)</f>
        <v>0</v>
      </c>
      <c r="I269" s="16">
        <f>SUM(I270)</f>
        <v>200</v>
      </c>
      <c r="J269" s="33">
        <f>SUM(J270)</f>
        <v>0</v>
      </c>
      <c r="K269" s="72" t="e">
        <f t="shared" si="12"/>
        <v>#DIV/0!</v>
      </c>
    </row>
    <row r="270" spans="1:11" s="5" customFormat="1" ht="18" hidden="1" customHeight="1" x14ac:dyDescent="0.2">
      <c r="A270" s="46"/>
      <c r="B270" s="30" t="s">
        <v>77</v>
      </c>
      <c r="C270" s="49">
        <v>967</v>
      </c>
      <c r="D270" s="23" t="s">
        <v>27</v>
      </c>
      <c r="E270" s="23" t="s">
        <v>84</v>
      </c>
      <c r="F270" s="23" t="s">
        <v>76</v>
      </c>
      <c r="G270" s="23"/>
      <c r="H270" s="34">
        <f>SUM(H271:H272)</f>
        <v>0</v>
      </c>
      <c r="I270" s="17">
        <f>SUM(I271:I272)</f>
        <v>200</v>
      </c>
      <c r="J270" s="34">
        <f>SUM(J271:J272)</f>
        <v>0</v>
      </c>
      <c r="K270" s="72" t="e">
        <f t="shared" si="12"/>
        <v>#DIV/0!</v>
      </c>
    </row>
    <row r="271" spans="1:11" s="5" customFormat="1" ht="19.5" hidden="1" customHeight="1" x14ac:dyDescent="0.2">
      <c r="A271" s="46"/>
      <c r="B271" s="30" t="s">
        <v>39</v>
      </c>
      <c r="C271" s="49">
        <v>967</v>
      </c>
      <c r="D271" s="23" t="s">
        <v>27</v>
      </c>
      <c r="E271" s="23" t="s">
        <v>84</v>
      </c>
      <c r="F271" s="23" t="s">
        <v>76</v>
      </c>
      <c r="G271" s="23" t="s">
        <v>15</v>
      </c>
      <c r="H271" s="34"/>
      <c r="I271" s="17">
        <v>180</v>
      </c>
      <c r="J271" s="34"/>
      <c r="K271" s="72" t="e">
        <f t="shared" si="12"/>
        <v>#DIV/0!</v>
      </c>
    </row>
    <row r="272" spans="1:11" s="5" customFormat="1" ht="16.5" hidden="1" customHeight="1" x14ac:dyDescent="0.2">
      <c r="A272" s="46"/>
      <c r="B272" s="30" t="s">
        <v>20</v>
      </c>
      <c r="C272" s="49">
        <v>967</v>
      </c>
      <c r="D272" s="23" t="s">
        <v>27</v>
      </c>
      <c r="E272" s="23" t="s">
        <v>84</v>
      </c>
      <c r="F272" s="23" t="s">
        <v>76</v>
      </c>
      <c r="G272" s="23" t="s">
        <v>21</v>
      </c>
      <c r="H272" s="34"/>
      <c r="I272" s="17">
        <v>20</v>
      </c>
      <c r="J272" s="34"/>
      <c r="K272" s="72" t="e">
        <f t="shared" si="12"/>
        <v>#DIV/0!</v>
      </c>
    </row>
    <row r="273" spans="1:11" s="5" customFormat="1" ht="16.5" hidden="1" customHeight="1" x14ac:dyDescent="0.2">
      <c r="A273" s="46"/>
      <c r="B273" s="50" t="s">
        <v>110</v>
      </c>
      <c r="C273" s="25">
        <v>967</v>
      </c>
      <c r="D273" s="24" t="s">
        <v>27</v>
      </c>
      <c r="E273" s="24" t="s">
        <v>111</v>
      </c>
      <c r="F273" s="24"/>
      <c r="G273" s="24"/>
      <c r="H273" s="33">
        <f>H274</f>
        <v>0</v>
      </c>
      <c r="I273" s="17"/>
      <c r="J273" s="33">
        <f>J274</f>
        <v>0</v>
      </c>
      <c r="K273" s="72" t="e">
        <f t="shared" si="12"/>
        <v>#DIV/0!</v>
      </c>
    </row>
    <row r="274" spans="1:11" s="5" customFormat="1" ht="15.75" hidden="1" customHeight="1" x14ac:dyDescent="0.2">
      <c r="A274" s="46"/>
      <c r="B274" s="30" t="s">
        <v>230</v>
      </c>
      <c r="C274" s="23" t="s">
        <v>51</v>
      </c>
      <c r="D274" s="23" t="s">
        <v>27</v>
      </c>
      <c r="E274" s="23" t="s">
        <v>111</v>
      </c>
      <c r="F274" s="23" t="s">
        <v>35</v>
      </c>
      <c r="G274" s="24"/>
      <c r="H274" s="34">
        <f>H275</f>
        <v>0</v>
      </c>
      <c r="I274" s="17"/>
      <c r="J274" s="34">
        <f>J275</f>
        <v>0</v>
      </c>
      <c r="K274" s="68"/>
    </row>
    <row r="275" spans="1:11" s="5" customFormat="1" ht="15.75" hidden="1" customHeight="1" x14ac:dyDescent="0.2">
      <c r="A275" s="46"/>
      <c r="B275" s="30" t="s">
        <v>77</v>
      </c>
      <c r="C275" s="23" t="s">
        <v>51</v>
      </c>
      <c r="D275" s="23" t="s">
        <v>27</v>
      </c>
      <c r="E275" s="23" t="s">
        <v>111</v>
      </c>
      <c r="F275" s="23" t="s">
        <v>87</v>
      </c>
      <c r="G275" s="24"/>
      <c r="H275" s="34"/>
      <c r="I275" s="17"/>
      <c r="J275" s="34"/>
      <c r="K275" s="68"/>
    </row>
    <row r="276" spans="1:11" s="5" customFormat="1" ht="65.25" hidden="1" customHeight="1" x14ac:dyDescent="0.2">
      <c r="A276" s="46"/>
      <c r="B276" s="86" t="s">
        <v>218</v>
      </c>
      <c r="C276" s="24" t="s">
        <v>51</v>
      </c>
      <c r="D276" s="24" t="s">
        <v>27</v>
      </c>
      <c r="E276" s="24" t="s">
        <v>159</v>
      </c>
      <c r="F276" s="24"/>
      <c r="G276" s="24"/>
      <c r="H276" s="33">
        <f>SUM(H278)</f>
        <v>1880</v>
      </c>
      <c r="I276" s="16">
        <f>SUM(I278)</f>
        <v>3960</v>
      </c>
      <c r="J276" s="33">
        <f>SUM(J278)</f>
        <v>0</v>
      </c>
      <c r="K276" s="70">
        <f t="shared" ref="K276:K308" si="13">SUM(J276/H276*100)</f>
        <v>0</v>
      </c>
    </row>
    <row r="277" spans="1:11" s="5" customFormat="1" ht="25.5" hidden="1" x14ac:dyDescent="0.2">
      <c r="A277" s="46"/>
      <c r="B277" s="30" t="s">
        <v>230</v>
      </c>
      <c r="C277" s="49">
        <v>967</v>
      </c>
      <c r="D277" s="23" t="s">
        <v>27</v>
      </c>
      <c r="E277" s="23" t="s">
        <v>159</v>
      </c>
      <c r="F277" s="24" t="s">
        <v>35</v>
      </c>
      <c r="G277" s="23"/>
      <c r="H277" s="34">
        <f>H278</f>
        <v>1880</v>
      </c>
      <c r="I277" s="17">
        <f>SUM(I279:I283)</f>
        <v>3660</v>
      </c>
      <c r="J277" s="34">
        <f>J278</f>
        <v>0</v>
      </c>
      <c r="K277" s="72">
        <f t="shared" si="13"/>
        <v>0</v>
      </c>
    </row>
    <row r="278" spans="1:11" s="5" customFormat="1" ht="27" hidden="1" customHeight="1" x14ac:dyDescent="0.2">
      <c r="A278" s="46"/>
      <c r="B278" s="30" t="s">
        <v>123</v>
      </c>
      <c r="C278" s="49">
        <v>967</v>
      </c>
      <c r="D278" s="23" t="s">
        <v>27</v>
      </c>
      <c r="E278" s="23" t="s">
        <v>159</v>
      </c>
      <c r="F278" s="24" t="s">
        <v>87</v>
      </c>
      <c r="G278" s="23"/>
      <c r="H278" s="34">
        <v>1880</v>
      </c>
      <c r="I278" s="17">
        <f>SUM(I280:I284)</f>
        <v>3960</v>
      </c>
      <c r="J278" s="34">
        <v>0</v>
      </c>
      <c r="K278" s="72">
        <f t="shared" si="13"/>
        <v>0</v>
      </c>
    </row>
    <row r="279" spans="1:11" s="5" customFormat="1" ht="27" hidden="1" customHeight="1" x14ac:dyDescent="0.2">
      <c r="A279" s="46"/>
      <c r="B279" s="30" t="s">
        <v>133</v>
      </c>
      <c r="C279" s="49">
        <v>967</v>
      </c>
      <c r="D279" s="23" t="s">
        <v>27</v>
      </c>
      <c r="E279" s="23" t="s">
        <v>159</v>
      </c>
      <c r="F279" s="23" t="s">
        <v>76</v>
      </c>
      <c r="G279" s="23"/>
      <c r="H279" s="34">
        <f>H280+H281+H282</f>
        <v>5925.2</v>
      </c>
      <c r="I279" s="17"/>
      <c r="J279" s="34">
        <f>J280+J281+J282</f>
        <v>5925.2</v>
      </c>
      <c r="K279" s="70">
        <f t="shared" si="13"/>
        <v>100</v>
      </c>
    </row>
    <row r="280" spans="1:11" s="5" customFormat="1" ht="15" hidden="1" x14ac:dyDescent="0.2">
      <c r="A280" s="46"/>
      <c r="B280" s="30" t="s">
        <v>45</v>
      </c>
      <c r="C280" s="49">
        <v>967</v>
      </c>
      <c r="D280" s="23" t="s">
        <v>27</v>
      </c>
      <c r="E280" s="23" t="s">
        <v>159</v>
      </c>
      <c r="F280" s="23" t="s">
        <v>76</v>
      </c>
      <c r="G280" s="23" t="s">
        <v>15</v>
      </c>
      <c r="H280" s="34">
        <v>4999.3</v>
      </c>
      <c r="I280" s="17">
        <v>3560</v>
      </c>
      <c r="J280" s="34">
        <v>4999.3</v>
      </c>
      <c r="K280" s="72">
        <f t="shared" si="13"/>
        <v>100</v>
      </c>
    </row>
    <row r="281" spans="1:11" s="5" customFormat="1" ht="15" hidden="1" x14ac:dyDescent="0.2">
      <c r="A281" s="46"/>
      <c r="B281" s="30" t="s">
        <v>16</v>
      </c>
      <c r="C281" s="49">
        <v>967</v>
      </c>
      <c r="D281" s="23" t="s">
        <v>27</v>
      </c>
      <c r="E281" s="23" t="s">
        <v>159</v>
      </c>
      <c r="F281" s="23" t="s">
        <v>76</v>
      </c>
      <c r="G281" s="23" t="s">
        <v>17</v>
      </c>
      <c r="H281" s="34"/>
      <c r="I281" s="17">
        <v>100</v>
      </c>
      <c r="J281" s="34"/>
      <c r="K281" s="72" t="e">
        <f t="shared" si="13"/>
        <v>#DIV/0!</v>
      </c>
    </row>
    <row r="282" spans="1:11" s="5" customFormat="1" ht="17.25" hidden="1" customHeight="1" x14ac:dyDescent="0.2">
      <c r="A282" s="46"/>
      <c r="B282" s="30" t="s">
        <v>40</v>
      </c>
      <c r="C282" s="49">
        <v>967</v>
      </c>
      <c r="D282" s="23" t="s">
        <v>27</v>
      </c>
      <c r="E282" s="23" t="s">
        <v>159</v>
      </c>
      <c r="F282" s="23" t="s">
        <v>76</v>
      </c>
      <c r="G282" s="24" t="s">
        <v>38</v>
      </c>
      <c r="H282" s="34">
        <f>H283+H284</f>
        <v>925.9</v>
      </c>
      <c r="I282" s="17"/>
      <c r="J282" s="34">
        <f>J283+J284</f>
        <v>925.9</v>
      </c>
      <c r="K282" s="72">
        <f t="shared" si="13"/>
        <v>100</v>
      </c>
    </row>
    <row r="283" spans="1:11" s="5" customFormat="1" ht="13.5" hidden="1" customHeight="1" x14ac:dyDescent="0.2">
      <c r="A283" s="46"/>
      <c r="B283" s="30" t="s">
        <v>18</v>
      </c>
      <c r="C283" s="49">
        <v>967</v>
      </c>
      <c r="D283" s="23" t="s">
        <v>27</v>
      </c>
      <c r="E283" s="23" t="s">
        <v>159</v>
      </c>
      <c r="F283" s="23" t="s">
        <v>76</v>
      </c>
      <c r="G283" s="23" t="s">
        <v>19</v>
      </c>
      <c r="H283" s="34">
        <v>925.9</v>
      </c>
      <c r="I283" s="17"/>
      <c r="J283" s="34">
        <v>925.9</v>
      </c>
      <c r="K283" s="72">
        <f t="shared" si="13"/>
        <v>100</v>
      </c>
    </row>
    <row r="284" spans="1:11" s="5" customFormat="1" ht="13.5" hidden="1" customHeight="1" x14ac:dyDescent="0.2">
      <c r="A284" s="46"/>
      <c r="B284" s="30" t="s">
        <v>20</v>
      </c>
      <c r="C284" s="49">
        <v>967</v>
      </c>
      <c r="D284" s="23" t="s">
        <v>27</v>
      </c>
      <c r="E284" s="23" t="s">
        <v>159</v>
      </c>
      <c r="F284" s="23" t="s">
        <v>76</v>
      </c>
      <c r="G284" s="23" t="s">
        <v>21</v>
      </c>
      <c r="H284" s="34">
        <v>0</v>
      </c>
      <c r="I284" s="17">
        <v>300</v>
      </c>
      <c r="J284" s="34">
        <v>0</v>
      </c>
      <c r="K284" s="72" t="e">
        <f t="shared" si="13"/>
        <v>#DIV/0!</v>
      </c>
    </row>
    <row r="285" spans="1:11" s="5" customFormat="1" ht="17.25" hidden="1" customHeight="1" x14ac:dyDescent="0.2">
      <c r="A285" s="46"/>
      <c r="B285" s="26" t="s">
        <v>63</v>
      </c>
      <c r="C285" s="24" t="s">
        <v>51</v>
      </c>
      <c r="D285" s="24" t="s">
        <v>27</v>
      </c>
      <c r="E285" s="24" t="s">
        <v>41</v>
      </c>
      <c r="F285" s="24"/>
      <c r="G285" s="24"/>
      <c r="H285" s="33">
        <f>SUM(H287)</f>
        <v>0</v>
      </c>
      <c r="I285" s="16">
        <f>SUM(I287)</f>
        <v>100</v>
      </c>
      <c r="J285" s="33">
        <f>SUM(J287)</f>
        <v>0</v>
      </c>
      <c r="K285" s="72" t="e">
        <f t="shared" si="13"/>
        <v>#DIV/0!</v>
      </c>
    </row>
    <row r="286" spans="1:11" s="5" customFormat="1" ht="16.5" hidden="1" customHeight="1" x14ac:dyDescent="0.2">
      <c r="A286" s="46"/>
      <c r="B286" s="30" t="s">
        <v>230</v>
      </c>
      <c r="C286" s="23" t="s">
        <v>51</v>
      </c>
      <c r="D286" s="23" t="s">
        <v>27</v>
      </c>
      <c r="E286" s="23" t="s">
        <v>41</v>
      </c>
      <c r="F286" s="23" t="s">
        <v>35</v>
      </c>
      <c r="G286" s="23"/>
      <c r="H286" s="34">
        <f>H287</f>
        <v>0</v>
      </c>
      <c r="I286" s="16"/>
      <c r="J286" s="34">
        <f>J287</f>
        <v>0</v>
      </c>
      <c r="K286" s="72" t="e">
        <f t="shared" si="13"/>
        <v>#DIV/0!</v>
      </c>
    </row>
    <row r="287" spans="1:11" s="5" customFormat="1" ht="16.5" hidden="1" customHeight="1" x14ac:dyDescent="0.2">
      <c r="A287" s="46"/>
      <c r="B287" s="30" t="s">
        <v>231</v>
      </c>
      <c r="C287" s="23" t="s">
        <v>51</v>
      </c>
      <c r="D287" s="23" t="s">
        <v>27</v>
      </c>
      <c r="E287" s="23" t="s">
        <v>41</v>
      </c>
      <c r="F287" s="23" t="s">
        <v>87</v>
      </c>
      <c r="G287" s="23"/>
      <c r="H287" s="34">
        <v>0</v>
      </c>
      <c r="I287" s="17">
        <f>SUM(I288)</f>
        <v>100</v>
      </c>
      <c r="J287" s="34">
        <v>0</v>
      </c>
      <c r="K287" s="72" t="e">
        <f t="shared" si="13"/>
        <v>#DIV/0!</v>
      </c>
    </row>
    <row r="288" spans="1:11" s="5" customFormat="1" ht="15.75" hidden="1" customHeight="1" x14ac:dyDescent="0.2">
      <c r="A288" s="46"/>
      <c r="B288" s="30" t="s">
        <v>39</v>
      </c>
      <c r="C288" s="23" t="s">
        <v>51</v>
      </c>
      <c r="D288" s="23" t="s">
        <v>27</v>
      </c>
      <c r="E288" s="23" t="s">
        <v>85</v>
      </c>
      <c r="F288" s="23" t="s">
        <v>76</v>
      </c>
      <c r="G288" s="23" t="s">
        <v>15</v>
      </c>
      <c r="H288" s="34">
        <v>100</v>
      </c>
      <c r="I288" s="17">
        <v>100</v>
      </c>
      <c r="J288" s="34">
        <v>100</v>
      </c>
      <c r="K288" s="72">
        <f t="shared" si="13"/>
        <v>100</v>
      </c>
    </row>
    <row r="289" spans="1:11" s="5" customFormat="1" ht="66.75" hidden="1" customHeight="1" x14ac:dyDescent="0.2">
      <c r="A289" s="46"/>
      <c r="B289" s="94" t="s">
        <v>219</v>
      </c>
      <c r="C289" s="24" t="s">
        <v>51</v>
      </c>
      <c r="D289" s="24" t="s">
        <v>27</v>
      </c>
      <c r="E289" s="24" t="s">
        <v>160</v>
      </c>
      <c r="F289" s="23"/>
      <c r="G289" s="23"/>
      <c r="H289" s="33">
        <f>SUM(H290)</f>
        <v>600</v>
      </c>
      <c r="I289" s="16">
        <f>SUM(I291)</f>
        <v>2330</v>
      </c>
      <c r="J289" s="33">
        <f>SUM(J290)</f>
        <v>0</v>
      </c>
      <c r="K289" s="70">
        <f t="shared" si="13"/>
        <v>0</v>
      </c>
    </row>
    <row r="290" spans="1:11" s="5" customFormat="1" ht="29.25" hidden="1" customHeight="1" x14ac:dyDescent="0.2">
      <c r="A290" s="46"/>
      <c r="B290" s="30" t="s">
        <v>230</v>
      </c>
      <c r="C290" s="23" t="s">
        <v>51</v>
      </c>
      <c r="D290" s="23" t="s">
        <v>27</v>
      </c>
      <c r="E290" s="23" t="s">
        <v>160</v>
      </c>
      <c r="F290" s="24" t="s">
        <v>35</v>
      </c>
      <c r="G290" s="23"/>
      <c r="H290" s="34">
        <f>H291</f>
        <v>600</v>
      </c>
      <c r="I290" s="17">
        <v>2330</v>
      </c>
      <c r="J290" s="34">
        <f>J291</f>
        <v>0</v>
      </c>
      <c r="K290" s="72">
        <f t="shared" si="13"/>
        <v>0</v>
      </c>
    </row>
    <row r="291" spans="1:11" s="5" customFormat="1" ht="25.5" hidden="1" x14ac:dyDescent="0.2">
      <c r="A291" s="46"/>
      <c r="B291" s="30" t="s">
        <v>123</v>
      </c>
      <c r="C291" s="23" t="s">
        <v>51</v>
      </c>
      <c r="D291" s="23" t="s">
        <v>27</v>
      </c>
      <c r="E291" s="23" t="s">
        <v>160</v>
      </c>
      <c r="F291" s="24" t="s">
        <v>87</v>
      </c>
      <c r="G291" s="23"/>
      <c r="H291" s="34">
        <v>600</v>
      </c>
      <c r="I291" s="17">
        <v>2330</v>
      </c>
      <c r="J291" s="34">
        <v>0</v>
      </c>
      <c r="K291" s="72">
        <f t="shared" si="13"/>
        <v>0</v>
      </c>
    </row>
    <row r="292" spans="1:11" s="5" customFormat="1" ht="54" hidden="1" customHeight="1" x14ac:dyDescent="0.2">
      <c r="A292" s="46"/>
      <c r="B292" s="86" t="s">
        <v>220</v>
      </c>
      <c r="C292" s="79" t="s">
        <v>51</v>
      </c>
      <c r="D292" s="79" t="s">
        <v>27</v>
      </c>
      <c r="E292" s="79" t="s">
        <v>221</v>
      </c>
      <c r="F292" s="80"/>
      <c r="G292" s="23"/>
      <c r="H292" s="33">
        <f>H294</f>
        <v>470</v>
      </c>
      <c r="I292" s="16"/>
      <c r="J292" s="33">
        <f>J294</f>
        <v>0</v>
      </c>
      <c r="K292" s="70">
        <f t="shared" si="13"/>
        <v>0</v>
      </c>
    </row>
    <row r="293" spans="1:11" s="5" customFormat="1" ht="27.75" hidden="1" customHeight="1" x14ac:dyDescent="0.2">
      <c r="A293" s="46"/>
      <c r="B293" s="81" t="s">
        <v>230</v>
      </c>
      <c r="C293" s="80" t="s">
        <v>51</v>
      </c>
      <c r="D293" s="80" t="s">
        <v>27</v>
      </c>
      <c r="E293" s="80" t="s">
        <v>221</v>
      </c>
      <c r="F293" s="79" t="s">
        <v>35</v>
      </c>
      <c r="G293" s="23" t="s">
        <v>15</v>
      </c>
      <c r="H293" s="34">
        <f>H294</f>
        <v>470</v>
      </c>
      <c r="I293" s="17">
        <v>2330</v>
      </c>
      <c r="J293" s="34">
        <f>J294</f>
        <v>0</v>
      </c>
      <c r="K293" s="70">
        <f>SUM(J293/H293*100)</f>
        <v>0</v>
      </c>
    </row>
    <row r="294" spans="1:11" s="5" customFormat="1" ht="28.5" hidden="1" customHeight="1" x14ac:dyDescent="0.2">
      <c r="A294" s="46"/>
      <c r="B294" s="81" t="s">
        <v>123</v>
      </c>
      <c r="C294" s="80" t="s">
        <v>51</v>
      </c>
      <c r="D294" s="80" t="s">
        <v>27</v>
      </c>
      <c r="E294" s="80" t="s">
        <v>221</v>
      </c>
      <c r="F294" s="79" t="s">
        <v>87</v>
      </c>
      <c r="G294" s="23" t="s">
        <v>15</v>
      </c>
      <c r="H294" s="34">
        <v>470</v>
      </c>
      <c r="I294" s="17">
        <v>2330</v>
      </c>
      <c r="J294" s="34">
        <v>0</v>
      </c>
      <c r="K294" s="70">
        <f t="shared" si="13"/>
        <v>0</v>
      </c>
    </row>
    <row r="295" spans="1:11" s="5" customFormat="1" ht="26.25" hidden="1" customHeight="1" x14ac:dyDescent="0.2">
      <c r="A295" s="46"/>
      <c r="B295" s="78" t="s">
        <v>222</v>
      </c>
      <c r="C295" s="24" t="s">
        <v>51</v>
      </c>
      <c r="D295" s="24" t="s">
        <v>27</v>
      </c>
      <c r="E295" s="24" t="s">
        <v>161</v>
      </c>
      <c r="F295" s="23"/>
      <c r="G295" s="23"/>
      <c r="H295" s="33">
        <f>SUM(H297)</f>
        <v>1000</v>
      </c>
      <c r="I295" s="17"/>
      <c r="J295" s="33">
        <f>SUM(J297)</f>
        <v>10</v>
      </c>
      <c r="K295" s="70">
        <f t="shared" si="13"/>
        <v>1</v>
      </c>
    </row>
    <row r="296" spans="1:11" s="5" customFormat="1" ht="29.25" hidden="1" customHeight="1" x14ac:dyDescent="0.2">
      <c r="A296" s="46"/>
      <c r="B296" s="30" t="s">
        <v>230</v>
      </c>
      <c r="C296" s="23" t="s">
        <v>51</v>
      </c>
      <c r="D296" s="23" t="s">
        <v>27</v>
      </c>
      <c r="E296" s="23" t="s">
        <v>161</v>
      </c>
      <c r="F296" s="24" t="s">
        <v>35</v>
      </c>
      <c r="G296" s="23"/>
      <c r="H296" s="34">
        <f>H297</f>
        <v>1000</v>
      </c>
      <c r="I296" s="17"/>
      <c r="J296" s="34">
        <f>J297</f>
        <v>10</v>
      </c>
      <c r="K296" s="72">
        <f t="shared" si="13"/>
        <v>1</v>
      </c>
    </row>
    <row r="297" spans="1:11" s="5" customFormat="1" ht="25.5" hidden="1" x14ac:dyDescent="0.2">
      <c r="A297" s="46"/>
      <c r="B297" s="30" t="s">
        <v>123</v>
      </c>
      <c r="C297" s="23" t="s">
        <v>51</v>
      </c>
      <c r="D297" s="23" t="s">
        <v>27</v>
      </c>
      <c r="E297" s="23" t="s">
        <v>161</v>
      </c>
      <c r="F297" s="24" t="s">
        <v>87</v>
      </c>
      <c r="G297" s="23"/>
      <c r="H297" s="34">
        <v>1000</v>
      </c>
      <c r="I297" s="17"/>
      <c r="J297" s="34">
        <v>10</v>
      </c>
      <c r="K297" s="72">
        <f t="shared" si="13"/>
        <v>1</v>
      </c>
    </row>
    <row r="298" spans="1:11" s="5" customFormat="1" ht="30.75" hidden="1" customHeight="1" x14ac:dyDescent="0.2">
      <c r="A298" s="46"/>
      <c r="B298" s="30" t="s">
        <v>133</v>
      </c>
      <c r="C298" s="23" t="s">
        <v>51</v>
      </c>
      <c r="D298" s="23" t="s">
        <v>27</v>
      </c>
      <c r="E298" s="23" t="s">
        <v>161</v>
      </c>
      <c r="F298" s="23" t="s">
        <v>76</v>
      </c>
      <c r="G298" s="23"/>
      <c r="H298" s="34">
        <f>H299</f>
        <v>1119.5999999999999</v>
      </c>
      <c r="I298" s="17"/>
      <c r="J298" s="34">
        <f>J299</f>
        <v>1119.5999999999999</v>
      </c>
      <c r="K298" s="72">
        <f t="shared" si="13"/>
        <v>100</v>
      </c>
    </row>
    <row r="299" spans="1:11" s="5" customFormat="1" ht="17.25" hidden="1" customHeight="1" x14ac:dyDescent="0.2">
      <c r="A299" s="46"/>
      <c r="B299" s="30" t="s">
        <v>39</v>
      </c>
      <c r="C299" s="23" t="s">
        <v>51</v>
      </c>
      <c r="D299" s="23" t="s">
        <v>27</v>
      </c>
      <c r="E299" s="23" t="s">
        <v>161</v>
      </c>
      <c r="F299" s="23" t="s">
        <v>76</v>
      </c>
      <c r="G299" s="23" t="s">
        <v>15</v>
      </c>
      <c r="H299" s="34">
        <v>1119.5999999999999</v>
      </c>
      <c r="I299" s="17"/>
      <c r="J299" s="34">
        <v>1119.5999999999999</v>
      </c>
      <c r="K299" s="72">
        <f t="shared" si="13"/>
        <v>100</v>
      </c>
    </row>
    <row r="300" spans="1:11" s="5" customFormat="1" ht="15" hidden="1" customHeight="1" x14ac:dyDescent="0.2">
      <c r="A300" s="46"/>
      <c r="B300" s="45" t="s">
        <v>93</v>
      </c>
      <c r="C300" s="24" t="s">
        <v>51</v>
      </c>
      <c r="D300" s="24" t="s">
        <v>27</v>
      </c>
      <c r="E300" s="24" t="s">
        <v>162</v>
      </c>
      <c r="F300" s="23"/>
      <c r="G300" s="23"/>
      <c r="H300" s="33">
        <f>SUM(H302)</f>
        <v>1000</v>
      </c>
      <c r="I300" s="17"/>
      <c r="J300" s="33">
        <f>SUM(J302)</f>
        <v>0</v>
      </c>
      <c r="K300" s="70">
        <f t="shared" si="13"/>
        <v>0</v>
      </c>
    </row>
    <row r="301" spans="1:11" s="5" customFormat="1" ht="27" hidden="1" customHeight="1" x14ac:dyDescent="0.2">
      <c r="A301" s="46"/>
      <c r="B301" s="30" t="s">
        <v>230</v>
      </c>
      <c r="C301" s="23" t="s">
        <v>51</v>
      </c>
      <c r="D301" s="23" t="s">
        <v>27</v>
      </c>
      <c r="E301" s="23" t="s">
        <v>162</v>
      </c>
      <c r="F301" s="24" t="s">
        <v>35</v>
      </c>
      <c r="G301" s="23"/>
      <c r="H301" s="34">
        <f>H302</f>
        <v>1000</v>
      </c>
      <c r="I301" s="17"/>
      <c r="J301" s="34">
        <f>J302</f>
        <v>0</v>
      </c>
      <c r="K301" s="72">
        <f t="shared" si="13"/>
        <v>0</v>
      </c>
    </row>
    <row r="302" spans="1:11" s="5" customFormat="1" ht="25.5" hidden="1" x14ac:dyDescent="0.2">
      <c r="A302" s="46"/>
      <c r="B302" s="30" t="s">
        <v>123</v>
      </c>
      <c r="C302" s="23" t="s">
        <v>51</v>
      </c>
      <c r="D302" s="23" t="s">
        <v>27</v>
      </c>
      <c r="E302" s="23" t="s">
        <v>162</v>
      </c>
      <c r="F302" s="24" t="s">
        <v>87</v>
      </c>
      <c r="G302" s="23"/>
      <c r="H302" s="34">
        <v>1000</v>
      </c>
      <c r="I302" s="17"/>
      <c r="J302" s="34">
        <v>0</v>
      </c>
      <c r="K302" s="72">
        <f t="shared" si="13"/>
        <v>0</v>
      </c>
    </row>
    <row r="303" spans="1:11" s="5" customFormat="1" ht="54" hidden="1" customHeight="1" x14ac:dyDescent="0.2">
      <c r="A303" s="46"/>
      <c r="B303" s="105" t="s">
        <v>245</v>
      </c>
      <c r="C303" s="115">
        <v>967</v>
      </c>
      <c r="D303" s="106" t="s">
        <v>27</v>
      </c>
      <c r="E303" s="106" t="s">
        <v>246</v>
      </c>
      <c r="F303" s="108"/>
      <c r="G303" s="108"/>
      <c r="H303" s="110">
        <f>SUM(H305)</f>
        <v>11282.1</v>
      </c>
      <c r="I303" s="110">
        <f>SUM(I305)</f>
        <v>0</v>
      </c>
      <c r="J303" s="33">
        <f>J304</f>
        <v>0</v>
      </c>
      <c r="K303" s="70">
        <f>SUM(J303/H303*100)</f>
        <v>0</v>
      </c>
    </row>
    <row r="304" spans="1:11" s="5" customFormat="1" ht="28.5" hidden="1" customHeight="1" x14ac:dyDescent="0.2">
      <c r="A304" s="46"/>
      <c r="B304" s="107" t="s">
        <v>230</v>
      </c>
      <c r="C304" s="108" t="s">
        <v>51</v>
      </c>
      <c r="D304" s="108" t="s">
        <v>27</v>
      </c>
      <c r="E304" s="108" t="s">
        <v>246</v>
      </c>
      <c r="F304" s="106" t="s">
        <v>35</v>
      </c>
      <c r="G304" s="108"/>
      <c r="H304" s="113">
        <f>H305</f>
        <v>11282.1</v>
      </c>
      <c r="I304" s="113">
        <f>I305</f>
        <v>0</v>
      </c>
      <c r="J304" s="34">
        <f>J305</f>
        <v>0</v>
      </c>
      <c r="K304" s="72">
        <f>SUM(J304/H304*100)</f>
        <v>0</v>
      </c>
    </row>
    <row r="305" spans="1:11" s="5" customFormat="1" ht="25.5" hidden="1" x14ac:dyDescent="0.2">
      <c r="A305" s="46"/>
      <c r="B305" s="107" t="s">
        <v>123</v>
      </c>
      <c r="C305" s="108" t="s">
        <v>51</v>
      </c>
      <c r="D305" s="108" t="s">
        <v>27</v>
      </c>
      <c r="E305" s="108" t="s">
        <v>246</v>
      </c>
      <c r="F305" s="106" t="s">
        <v>87</v>
      </c>
      <c r="G305" s="108"/>
      <c r="H305" s="113">
        <v>11282.1</v>
      </c>
      <c r="I305" s="113">
        <f>I306</f>
        <v>0</v>
      </c>
      <c r="J305" s="34">
        <v>0</v>
      </c>
      <c r="K305" s="72">
        <f>SUM(J305/H305*100)</f>
        <v>0</v>
      </c>
    </row>
    <row r="306" spans="1:11" s="5" customFormat="1" ht="55.5" hidden="1" customHeight="1" x14ac:dyDescent="0.2">
      <c r="A306" s="46"/>
      <c r="B306" s="105" t="s">
        <v>247</v>
      </c>
      <c r="C306" s="115">
        <v>967</v>
      </c>
      <c r="D306" s="106" t="s">
        <v>27</v>
      </c>
      <c r="E306" s="106" t="s">
        <v>248</v>
      </c>
      <c r="F306" s="79"/>
      <c r="G306" s="23"/>
      <c r="H306" s="33">
        <f>H307</f>
        <v>21824.2</v>
      </c>
      <c r="I306" s="16"/>
      <c r="J306" s="33">
        <f>J307</f>
        <v>0</v>
      </c>
      <c r="K306" s="70">
        <f t="shared" si="13"/>
        <v>0</v>
      </c>
    </row>
    <row r="307" spans="1:11" s="5" customFormat="1" ht="28.5" hidden="1" customHeight="1" x14ac:dyDescent="0.2">
      <c r="A307" s="46"/>
      <c r="B307" s="107" t="s">
        <v>230</v>
      </c>
      <c r="C307" s="108" t="s">
        <v>51</v>
      </c>
      <c r="D307" s="108" t="s">
        <v>27</v>
      </c>
      <c r="E307" s="108" t="s">
        <v>248</v>
      </c>
      <c r="F307" s="79"/>
      <c r="G307" s="23" t="s">
        <v>14</v>
      </c>
      <c r="H307" s="34">
        <f>H308</f>
        <v>21824.2</v>
      </c>
      <c r="I307" s="17"/>
      <c r="J307" s="34">
        <f>J308</f>
        <v>0</v>
      </c>
      <c r="K307" s="72">
        <f t="shared" si="13"/>
        <v>0</v>
      </c>
    </row>
    <row r="308" spans="1:11" s="5" customFormat="1" ht="25.5" hidden="1" x14ac:dyDescent="0.2">
      <c r="A308" s="46"/>
      <c r="B308" s="107" t="s">
        <v>123</v>
      </c>
      <c r="C308" s="108" t="s">
        <v>51</v>
      </c>
      <c r="D308" s="108" t="s">
        <v>27</v>
      </c>
      <c r="E308" s="108" t="s">
        <v>248</v>
      </c>
      <c r="F308" s="79"/>
      <c r="G308" s="24" t="s">
        <v>38</v>
      </c>
      <c r="H308" s="34">
        <v>21824.2</v>
      </c>
      <c r="I308" s="17"/>
      <c r="J308" s="34">
        <v>0</v>
      </c>
      <c r="K308" s="72">
        <f t="shared" si="13"/>
        <v>0</v>
      </c>
    </row>
    <row r="309" spans="1:11" s="5" customFormat="1" ht="15" x14ac:dyDescent="0.2">
      <c r="A309" s="46"/>
      <c r="B309" s="26" t="s">
        <v>99</v>
      </c>
      <c r="C309" s="24" t="s">
        <v>51</v>
      </c>
      <c r="D309" s="24" t="s">
        <v>28</v>
      </c>
      <c r="E309" s="24"/>
      <c r="F309" s="207">
        <f>F310+F314</f>
        <v>1877</v>
      </c>
      <c r="G309" s="208"/>
      <c r="H309" s="209"/>
      <c r="I309" s="17"/>
      <c r="J309" s="33">
        <f>J310+J314</f>
        <v>1877</v>
      </c>
      <c r="K309" s="70">
        <f>SUM(J309/F309*100)</f>
        <v>100</v>
      </c>
    </row>
    <row r="310" spans="1:11" s="5" customFormat="1" ht="25.5" x14ac:dyDescent="0.2">
      <c r="A310" s="46"/>
      <c r="B310" s="47" t="s">
        <v>74</v>
      </c>
      <c r="C310" s="23" t="s">
        <v>51</v>
      </c>
      <c r="D310" s="23" t="s">
        <v>75</v>
      </c>
      <c r="E310" s="23"/>
      <c r="F310" s="204">
        <v>3</v>
      </c>
      <c r="G310" s="205"/>
      <c r="H310" s="206"/>
      <c r="I310" s="17"/>
      <c r="J310" s="34">
        <v>3</v>
      </c>
      <c r="K310" s="72">
        <f>SUM(J310/F310*100)</f>
        <v>100</v>
      </c>
    </row>
    <row r="311" spans="1:11" s="5" customFormat="1" ht="67.5" hidden="1" customHeight="1" x14ac:dyDescent="0.2">
      <c r="A311" s="46"/>
      <c r="B311" s="30" t="s">
        <v>173</v>
      </c>
      <c r="C311" s="23" t="s">
        <v>51</v>
      </c>
      <c r="D311" s="23" t="s">
        <v>75</v>
      </c>
      <c r="E311" s="23" t="s">
        <v>152</v>
      </c>
      <c r="F311" s="23"/>
      <c r="G311" s="23"/>
      <c r="H311" s="34">
        <f>SUM(H313)</f>
        <v>200</v>
      </c>
      <c r="I311" s="17"/>
      <c r="J311" s="34">
        <f>SUM(J313)</f>
        <v>0</v>
      </c>
      <c r="K311" s="72">
        <f>SUM(J311/H311*100)</f>
        <v>0</v>
      </c>
    </row>
    <row r="312" spans="1:11" s="5" customFormat="1" ht="25.5" hidden="1" x14ac:dyDescent="0.2">
      <c r="A312" s="46"/>
      <c r="B312" s="30" t="s">
        <v>230</v>
      </c>
      <c r="C312" s="23" t="s">
        <v>51</v>
      </c>
      <c r="D312" s="23" t="s">
        <v>75</v>
      </c>
      <c r="E312" s="23" t="s">
        <v>152</v>
      </c>
      <c r="F312" s="23" t="s">
        <v>35</v>
      </c>
      <c r="G312" s="23"/>
      <c r="H312" s="34">
        <f>H313</f>
        <v>200</v>
      </c>
      <c r="I312" s="17"/>
      <c r="J312" s="34">
        <f>J313</f>
        <v>0</v>
      </c>
      <c r="K312" s="72">
        <f>SUM(J312/H312*100)</f>
        <v>0</v>
      </c>
    </row>
    <row r="313" spans="1:11" s="5" customFormat="1" ht="34.5" hidden="1" customHeight="1" x14ac:dyDescent="0.2">
      <c r="A313" s="46"/>
      <c r="B313" s="30" t="s">
        <v>123</v>
      </c>
      <c r="C313" s="23" t="s">
        <v>51</v>
      </c>
      <c r="D313" s="23" t="s">
        <v>75</v>
      </c>
      <c r="E313" s="23" t="s">
        <v>152</v>
      </c>
      <c r="F313" s="23" t="s">
        <v>87</v>
      </c>
      <c r="G313" s="23"/>
      <c r="H313" s="34">
        <v>200</v>
      </c>
      <c r="I313" s="17"/>
      <c r="J313" s="34">
        <v>0</v>
      </c>
      <c r="K313" s="72">
        <f>SUM(J313/H313*100)</f>
        <v>0</v>
      </c>
    </row>
    <row r="314" spans="1:11" s="5" customFormat="1" ht="17.25" customHeight="1" x14ac:dyDescent="0.2">
      <c r="A314" s="46"/>
      <c r="B314" s="26" t="s">
        <v>189</v>
      </c>
      <c r="C314" s="24" t="s">
        <v>51</v>
      </c>
      <c r="D314" s="24" t="s">
        <v>188</v>
      </c>
      <c r="E314" s="24"/>
      <c r="F314" s="207">
        <f>SUM(F315+F316+F317+F318+F319+F320+F321)</f>
        <v>1874</v>
      </c>
      <c r="G314" s="208"/>
      <c r="H314" s="209"/>
      <c r="I314" s="16" t="e">
        <f>SUM(#REF!+#REF!+#REF!+I317+#REF!)</f>
        <v>#REF!</v>
      </c>
      <c r="J314" s="33">
        <f>SUM(J315+J316+J317+J318+J319+J320+J321)</f>
        <v>1874</v>
      </c>
      <c r="K314" s="70">
        <f t="shared" ref="K314:K326" si="14">SUM(J314/F314*100)</f>
        <v>100</v>
      </c>
    </row>
    <row r="315" spans="1:11" s="4" customFormat="1" ht="38.25" customHeight="1" x14ac:dyDescent="0.2">
      <c r="A315" s="46"/>
      <c r="B315" s="107" t="s">
        <v>278</v>
      </c>
      <c r="C315" s="106" t="s">
        <v>51</v>
      </c>
      <c r="D315" s="108" t="s">
        <v>188</v>
      </c>
      <c r="E315" s="108" t="s">
        <v>198</v>
      </c>
      <c r="F315" s="204">
        <v>800</v>
      </c>
      <c r="G315" s="205"/>
      <c r="H315" s="206"/>
      <c r="I315" s="21" t="e">
        <f>SUM(#REF!)</f>
        <v>#REF!</v>
      </c>
      <c r="J315" s="34">
        <v>800</v>
      </c>
      <c r="K315" s="72">
        <f t="shared" si="14"/>
        <v>100</v>
      </c>
    </row>
    <row r="316" spans="1:11" s="4" customFormat="1" ht="67.5" customHeight="1" x14ac:dyDescent="0.2">
      <c r="A316" s="46"/>
      <c r="B316" s="107" t="s">
        <v>279</v>
      </c>
      <c r="C316" s="106" t="s">
        <v>51</v>
      </c>
      <c r="D316" s="108" t="s">
        <v>188</v>
      </c>
      <c r="E316" s="108" t="s">
        <v>145</v>
      </c>
      <c r="F316" s="204">
        <v>208</v>
      </c>
      <c r="G316" s="205"/>
      <c r="H316" s="206"/>
      <c r="I316" s="21" t="e">
        <f>SUM(#REF!)</f>
        <v>#REF!</v>
      </c>
      <c r="J316" s="34">
        <v>208</v>
      </c>
      <c r="K316" s="72">
        <f t="shared" si="14"/>
        <v>100</v>
      </c>
    </row>
    <row r="317" spans="1:11" s="4" customFormat="1" ht="53.25" customHeight="1" x14ac:dyDescent="0.2">
      <c r="A317" s="46"/>
      <c r="B317" s="107" t="s">
        <v>280</v>
      </c>
      <c r="C317" s="106" t="s">
        <v>51</v>
      </c>
      <c r="D317" s="108" t="s">
        <v>188</v>
      </c>
      <c r="E317" s="108" t="s">
        <v>146</v>
      </c>
      <c r="F317" s="204">
        <v>136</v>
      </c>
      <c r="G317" s="205"/>
      <c r="H317" s="206"/>
      <c r="I317" s="21" t="e">
        <f>SUM(#REF!)</f>
        <v>#REF!</v>
      </c>
      <c r="J317" s="34">
        <v>136</v>
      </c>
      <c r="K317" s="72">
        <f t="shared" si="14"/>
        <v>100</v>
      </c>
    </row>
    <row r="318" spans="1:11" s="4" customFormat="1" ht="81" customHeight="1" x14ac:dyDescent="0.2">
      <c r="A318" s="46"/>
      <c r="B318" s="142" t="s">
        <v>281</v>
      </c>
      <c r="C318" s="106" t="s">
        <v>51</v>
      </c>
      <c r="D318" s="108" t="s">
        <v>188</v>
      </c>
      <c r="E318" s="108" t="s">
        <v>205</v>
      </c>
      <c r="F318" s="210">
        <v>266</v>
      </c>
      <c r="G318" s="211"/>
      <c r="H318" s="212"/>
      <c r="I318" s="21"/>
      <c r="J318" s="34">
        <v>266</v>
      </c>
      <c r="K318" s="72">
        <f t="shared" si="14"/>
        <v>100</v>
      </c>
    </row>
    <row r="319" spans="1:11" s="4" customFormat="1" ht="94.5" customHeight="1" x14ac:dyDescent="0.2">
      <c r="A319" s="46"/>
      <c r="B319" s="107" t="s">
        <v>282</v>
      </c>
      <c r="C319" s="106" t="s">
        <v>51</v>
      </c>
      <c r="D319" s="108" t="s">
        <v>188</v>
      </c>
      <c r="E319" s="108" t="s">
        <v>211</v>
      </c>
      <c r="F319" s="210">
        <v>192</v>
      </c>
      <c r="G319" s="211"/>
      <c r="H319" s="212"/>
      <c r="I319" s="21"/>
      <c r="J319" s="34">
        <v>192</v>
      </c>
      <c r="K319" s="72">
        <f t="shared" si="14"/>
        <v>100</v>
      </c>
    </row>
    <row r="320" spans="1:11" s="4" customFormat="1" ht="92.25" customHeight="1" x14ac:dyDescent="0.2">
      <c r="A320" s="46"/>
      <c r="B320" s="107" t="str">
        <f>'[1]для 2 приложения  (2)'!$B$426</f>
        <v>Муниципальная программа участия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РФ, проживающих на территории МО, социальную и культурную адаптацию мигрантов, профилактику межнациональных (межэтнических) конфликтов</v>
      </c>
      <c r="C320" s="106" t="s">
        <v>51</v>
      </c>
      <c r="D320" s="108" t="s">
        <v>188</v>
      </c>
      <c r="E320" s="108" t="s">
        <v>238</v>
      </c>
      <c r="F320" s="210">
        <v>136</v>
      </c>
      <c r="G320" s="211"/>
      <c r="H320" s="212"/>
      <c r="I320" s="21"/>
      <c r="J320" s="34">
        <v>136</v>
      </c>
      <c r="K320" s="72">
        <f t="shared" si="14"/>
        <v>100</v>
      </c>
    </row>
    <row r="321" spans="1:12" s="4" customFormat="1" ht="80.25" customHeight="1" x14ac:dyDescent="0.2">
      <c r="A321" s="46"/>
      <c r="B321" s="107" t="s">
        <v>283</v>
      </c>
      <c r="C321" s="106" t="s">
        <v>51</v>
      </c>
      <c r="D321" s="108" t="s">
        <v>188</v>
      </c>
      <c r="E321" s="108" t="s">
        <v>240</v>
      </c>
      <c r="F321" s="210">
        <v>136</v>
      </c>
      <c r="G321" s="211"/>
      <c r="H321" s="212"/>
      <c r="I321" s="21"/>
      <c r="J321" s="34">
        <v>136</v>
      </c>
      <c r="K321" s="72">
        <f t="shared" si="14"/>
        <v>100</v>
      </c>
    </row>
    <row r="322" spans="1:12" s="4" customFormat="1" ht="15.75" customHeight="1" x14ac:dyDescent="0.2">
      <c r="A322" s="46"/>
      <c r="B322" s="26" t="s">
        <v>100</v>
      </c>
      <c r="C322" s="24" t="s">
        <v>51</v>
      </c>
      <c r="D322" s="24" t="s">
        <v>114</v>
      </c>
      <c r="E322" s="24"/>
      <c r="F322" s="207">
        <f>SUM(F323+F324)</f>
        <v>19298.400000000001</v>
      </c>
      <c r="G322" s="208"/>
      <c r="H322" s="209"/>
      <c r="I322" s="21"/>
      <c r="J322" s="129">
        <f>SUM(J323+J324)</f>
        <v>19267.2</v>
      </c>
      <c r="K322" s="70">
        <f t="shared" si="14"/>
        <v>99.838328566098738</v>
      </c>
      <c r="L322" s="143"/>
    </row>
    <row r="323" spans="1:12" s="4" customFormat="1" ht="55.5" customHeight="1" x14ac:dyDescent="0.2">
      <c r="A323" s="46"/>
      <c r="B323" s="107" t="str">
        <f>'[1]для 2 приложения  (2)'!$B$442</f>
        <v>Муниципальная программа расходования средств местного бюджета на организацию и проведение местных, участие в организации и проведении городских праздничных и иных зрелищных мероприятий</v>
      </c>
      <c r="C323" s="23" t="s">
        <v>51</v>
      </c>
      <c r="D323" s="23" t="s">
        <v>29</v>
      </c>
      <c r="E323" s="23"/>
      <c r="F323" s="204">
        <v>11762.6</v>
      </c>
      <c r="G323" s="205"/>
      <c r="H323" s="206"/>
      <c r="I323" s="21"/>
      <c r="J323" s="34">
        <v>11762.6</v>
      </c>
      <c r="K323" s="72">
        <f t="shared" si="14"/>
        <v>100</v>
      </c>
    </row>
    <row r="324" spans="1:12" s="4" customFormat="1" ht="44.25" customHeight="1" x14ac:dyDescent="0.2">
      <c r="A324" s="46"/>
      <c r="B324" s="107" t="s">
        <v>284</v>
      </c>
      <c r="C324" s="29" t="s">
        <v>51</v>
      </c>
      <c r="D324" s="23" t="s">
        <v>30</v>
      </c>
      <c r="E324" s="23" t="s">
        <v>148</v>
      </c>
      <c r="F324" s="213">
        <v>7535.8</v>
      </c>
      <c r="G324" s="214"/>
      <c r="H324" s="215"/>
      <c r="I324" s="17"/>
      <c r="J324" s="36">
        <v>7504.6</v>
      </c>
      <c r="K324" s="72">
        <f t="shared" si="14"/>
        <v>99.585976273255667</v>
      </c>
    </row>
    <row r="325" spans="1:12" s="4" customFormat="1" ht="15" x14ac:dyDescent="0.2">
      <c r="A325" s="46"/>
      <c r="B325" s="26" t="s">
        <v>115</v>
      </c>
      <c r="C325" s="24" t="s">
        <v>51</v>
      </c>
      <c r="D325" s="24" t="s">
        <v>103</v>
      </c>
      <c r="E325" s="24"/>
      <c r="F325" s="207">
        <f>SUM(F326+F330+F337)</f>
        <v>23959.899999999998</v>
      </c>
      <c r="G325" s="208"/>
      <c r="H325" s="209"/>
      <c r="I325" s="17"/>
      <c r="J325" s="33">
        <f>SUM(J326+J330+J337)</f>
        <v>23500.9</v>
      </c>
      <c r="K325" s="70">
        <f t="shared" si="14"/>
        <v>98.084299183218633</v>
      </c>
    </row>
    <row r="326" spans="1:12" s="4" customFormat="1" ht="15" x14ac:dyDescent="0.2">
      <c r="A326" s="48"/>
      <c r="B326" s="75" t="s">
        <v>199</v>
      </c>
      <c r="C326" s="77" t="s">
        <v>51</v>
      </c>
      <c r="D326" s="77" t="s">
        <v>200</v>
      </c>
      <c r="E326" s="77"/>
      <c r="F326" s="213">
        <v>1035.5</v>
      </c>
      <c r="G326" s="214"/>
      <c r="H326" s="215"/>
      <c r="I326" s="18">
        <f>SUM(I327)</f>
        <v>83</v>
      </c>
      <c r="J326" s="36">
        <v>1035.4000000000001</v>
      </c>
      <c r="K326" s="72">
        <f t="shared" si="14"/>
        <v>99.990342829550954</v>
      </c>
    </row>
    <row r="327" spans="1:12" s="4" customFormat="1" ht="39.75" hidden="1" customHeight="1" x14ac:dyDescent="0.2">
      <c r="A327" s="48"/>
      <c r="B327" s="75" t="s">
        <v>206</v>
      </c>
      <c r="C327" s="77" t="s">
        <v>51</v>
      </c>
      <c r="D327" s="77" t="s">
        <v>200</v>
      </c>
      <c r="E327" s="80" t="s">
        <v>149</v>
      </c>
      <c r="F327" s="80"/>
      <c r="G327" s="23"/>
      <c r="H327" s="36">
        <f>SUM(H329)</f>
        <v>631.70000000000005</v>
      </c>
      <c r="I327" s="18">
        <f>SUM(I329)</f>
        <v>83</v>
      </c>
      <c r="J327" s="36">
        <f>SUM(J329)</f>
        <v>157.9</v>
      </c>
      <c r="K327" s="72">
        <f t="shared" ref="K327:K358" si="15">SUM(J327/H327*100)</f>
        <v>24.996042425201836</v>
      </c>
    </row>
    <row r="328" spans="1:12" s="4" customFormat="1" ht="16.5" hidden="1" customHeight="1" x14ac:dyDescent="0.2">
      <c r="A328" s="48"/>
      <c r="B328" s="82" t="s">
        <v>107</v>
      </c>
      <c r="C328" s="83" t="s">
        <v>51</v>
      </c>
      <c r="D328" s="77" t="s">
        <v>200</v>
      </c>
      <c r="E328" s="80" t="s">
        <v>149</v>
      </c>
      <c r="F328" s="80" t="s">
        <v>38</v>
      </c>
      <c r="G328" s="23"/>
      <c r="H328" s="36">
        <f>H329</f>
        <v>631.70000000000005</v>
      </c>
      <c r="I328" s="18"/>
      <c r="J328" s="36">
        <f>J329</f>
        <v>157.9</v>
      </c>
      <c r="K328" s="72">
        <f t="shared" si="15"/>
        <v>24.996042425201836</v>
      </c>
    </row>
    <row r="329" spans="1:12" s="4" customFormat="1" ht="18" hidden="1" customHeight="1" x14ac:dyDescent="0.2">
      <c r="A329" s="48"/>
      <c r="B329" s="82" t="s">
        <v>91</v>
      </c>
      <c r="C329" s="83" t="s">
        <v>51</v>
      </c>
      <c r="D329" s="77" t="s">
        <v>200</v>
      </c>
      <c r="E329" s="80" t="s">
        <v>149</v>
      </c>
      <c r="F329" s="80" t="s">
        <v>19</v>
      </c>
      <c r="G329" s="23"/>
      <c r="H329" s="36">
        <v>631.70000000000005</v>
      </c>
      <c r="I329" s="18">
        <f>SUM(I330)</f>
        <v>83</v>
      </c>
      <c r="J329" s="36">
        <v>157.9</v>
      </c>
      <c r="K329" s="72">
        <f t="shared" si="15"/>
        <v>24.996042425201836</v>
      </c>
    </row>
    <row r="330" spans="1:12" s="4" customFormat="1" ht="15.75" customHeight="1" x14ac:dyDescent="0.2">
      <c r="A330" s="48"/>
      <c r="B330" s="81" t="s">
        <v>207</v>
      </c>
      <c r="C330" s="91" t="s">
        <v>51</v>
      </c>
      <c r="D330" s="80" t="s">
        <v>69</v>
      </c>
      <c r="E330" s="80"/>
      <c r="F330" s="213">
        <v>1255.0999999999999</v>
      </c>
      <c r="G330" s="214"/>
      <c r="H330" s="215"/>
      <c r="I330" s="18">
        <v>83</v>
      </c>
      <c r="J330" s="36">
        <v>1255</v>
      </c>
      <c r="K330" s="72">
        <f>SUM(J330/F330*100)</f>
        <v>99.992032507369942</v>
      </c>
    </row>
    <row r="331" spans="1:12" s="4" customFormat="1" ht="39.75" hidden="1" customHeight="1" x14ac:dyDescent="0.2">
      <c r="A331" s="48"/>
      <c r="B331" s="107" t="s">
        <v>144</v>
      </c>
      <c r="C331" s="108" t="s">
        <v>51</v>
      </c>
      <c r="D331" s="108" t="s">
        <v>69</v>
      </c>
      <c r="E331" s="108" t="s">
        <v>147</v>
      </c>
      <c r="F331" s="108"/>
      <c r="G331" s="23" t="s">
        <v>72</v>
      </c>
      <c r="H331" s="36">
        <f>H332</f>
        <v>175.1</v>
      </c>
      <c r="I331" s="18"/>
      <c r="J331" s="36">
        <f>J332</f>
        <v>39.6</v>
      </c>
      <c r="K331" s="72">
        <f>SUM(J331/H331*100)</f>
        <v>22.615648201027984</v>
      </c>
    </row>
    <row r="332" spans="1:12" s="4" customFormat="1" ht="15.75" hidden="1" customHeight="1" x14ac:dyDescent="0.2">
      <c r="A332" s="48"/>
      <c r="B332" s="107" t="s">
        <v>107</v>
      </c>
      <c r="C332" s="116" t="s">
        <v>51</v>
      </c>
      <c r="D332" s="108" t="s">
        <v>69</v>
      </c>
      <c r="E332" s="108" t="s">
        <v>147</v>
      </c>
      <c r="F332" s="108" t="s">
        <v>38</v>
      </c>
      <c r="G332" s="23"/>
      <c r="H332" s="36">
        <f>H333</f>
        <v>175.1</v>
      </c>
      <c r="I332" s="18"/>
      <c r="J332" s="36">
        <f>J333</f>
        <v>39.6</v>
      </c>
      <c r="K332" s="72">
        <f>SUM(J332/H332*100)</f>
        <v>22.615648201027984</v>
      </c>
    </row>
    <row r="333" spans="1:12" s="4" customFormat="1" ht="33" hidden="1" customHeight="1" x14ac:dyDescent="0.2">
      <c r="A333" s="48"/>
      <c r="B333" s="107" t="s">
        <v>249</v>
      </c>
      <c r="C333" s="116" t="s">
        <v>51</v>
      </c>
      <c r="D333" s="108" t="s">
        <v>69</v>
      </c>
      <c r="E333" s="108" t="s">
        <v>147</v>
      </c>
      <c r="F333" s="108" t="s">
        <v>118</v>
      </c>
      <c r="G333" s="23"/>
      <c r="H333" s="36">
        <v>175.1</v>
      </c>
      <c r="I333" s="18"/>
      <c r="J333" s="36">
        <v>39.6</v>
      </c>
      <c r="K333" s="72">
        <f>SUM(J333/H333*100)</f>
        <v>22.615648201027984</v>
      </c>
    </row>
    <row r="334" spans="1:12" s="4" customFormat="1" ht="39.75" hidden="1" customHeight="1" x14ac:dyDescent="0.2">
      <c r="A334" s="48"/>
      <c r="B334" s="81" t="s">
        <v>130</v>
      </c>
      <c r="C334" s="91" t="s">
        <v>51</v>
      </c>
      <c r="D334" s="80" t="s">
        <v>69</v>
      </c>
      <c r="E334" s="80" t="s">
        <v>208</v>
      </c>
      <c r="F334" s="80"/>
      <c r="G334" s="23" t="s">
        <v>72</v>
      </c>
      <c r="H334" s="36">
        <f>H335</f>
        <v>1105.3</v>
      </c>
      <c r="I334" s="18"/>
      <c r="J334" s="36">
        <f>J335</f>
        <v>276.3</v>
      </c>
      <c r="K334" s="72">
        <f t="shared" si="15"/>
        <v>24.99773817063241</v>
      </c>
    </row>
    <row r="335" spans="1:12" s="4" customFormat="1" ht="15.75" hidden="1" customHeight="1" x14ac:dyDescent="0.2">
      <c r="A335" s="48"/>
      <c r="B335" s="90" t="s">
        <v>107</v>
      </c>
      <c r="C335" s="91" t="s">
        <v>51</v>
      </c>
      <c r="D335" s="80" t="s">
        <v>69</v>
      </c>
      <c r="E335" s="80" t="s">
        <v>208</v>
      </c>
      <c r="F335" s="80" t="s">
        <v>38</v>
      </c>
      <c r="G335" s="23"/>
      <c r="H335" s="36">
        <f>H336</f>
        <v>1105.3</v>
      </c>
      <c r="I335" s="18"/>
      <c r="J335" s="36">
        <f>J336</f>
        <v>276.3</v>
      </c>
      <c r="K335" s="72">
        <f t="shared" si="15"/>
        <v>24.99773817063241</v>
      </c>
    </row>
    <row r="336" spans="1:12" s="4" customFormat="1" ht="15.75" hidden="1" customHeight="1" x14ac:dyDescent="0.2">
      <c r="A336" s="48"/>
      <c r="B336" s="90" t="s">
        <v>91</v>
      </c>
      <c r="C336" s="91" t="s">
        <v>51</v>
      </c>
      <c r="D336" s="80" t="s">
        <v>69</v>
      </c>
      <c r="E336" s="80" t="s">
        <v>208</v>
      </c>
      <c r="F336" s="80" t="s">
        <v>19</v>
      </c>
      <c r="G336" s="23"/>
      <c r="H336" s="36">
        <v>1105.3</v>
      </c>
      <c r="I336" s="18"/>
      <c r="J336" s="36">
        <v>276.3</v>
      </c>
      <c r="K336" s="72">
        <f t="shared" si="15"/>
        <v>24.99773817063241</v>
      </c>
    </row>
    <row r="337" spans="1:11" ht="12.75" customHeight="1" x14ac:dyDescent="0.2">
      <c r="A337" s="46"/>
      <c r="B337" s="30" t="s">
        <v>34</v>
      </c>
      <c r="C337" s="29" t="s">
        <v>51</v>
      </c>
      <c r="D337" s="23" t="s">
        <v>31</v>
      </c>
      <c r="E337" s="23"/>
      <c r="F337" s="213">
        <v>21669.3</v>
      </c>
      <c r="G337" s="214"/>
      <c r="H337" s="215"/>
      <c r="I337" s="18" t="e">
        <f>SUM(I338+I343)+#REF!</f>
        <v>#REF!</v>
      </c>
      <c r="J337" s="36">
        <v>21210.5</v>
      </c>
      <c r="K337" s="72">
        <f>SUM(J337/F337*100)</f>
        <v>97.882718869552775</v>
      </c>
    </row>
    <row r="338" spans="1:11" ht="51.75" hidden="1" customHeight="1" x14ac:dyDescent="0.2">
      <c r="A338" s="46"/>
      <c r="B338" s="26" t="s">
        <v>140</v>
      </c>
      <c r="C338" s="27" t="s">
        <v>51</v>
      </c>
      <c r="D338" s="24" t="s">
        <v>31</v>
      </c>
      <c r="E338" s="24" t="s">
        <v>177</v>
      </c>
      <c r="F338" s="24"/>
      <c r="G338" s="24"/>
      <c r="H338" s="35">
        <f>SUM(H340)</f>
        <v>14287</v>
      </c>
      <c r="I338" s="19">
        <f>SUM(I340)</f>
        <v>6449</v>
      </c>
      <c r="J338" s="35">
        <f>SUM(J340)</f>
        <v>3419.5</v>
      </c>
      <c r="K338" s="70">
        <f t="shared" si="15"/>
        <v>23.934345908868202</v>
      </c>
    </row>
    <row r="339" spans="1:11" ht="15" hidden="1" customHeight="1" x14ac:dyDescent="0.2">
      <c r="A339" s="46"/>
      <c r="B339" s="51" t="s">
        <v>107</v>
      </c>
      <c r="C339" s="29" t="s">
        <v>51</v>
      </c>
      <c r="D339" s="23" t="s">
        <v>31</v>
      </c>
      <c r="E339" s="23" t="s">
        <v>177</v>
      </c>
      <c r="F339" s="24" t="s">
        <v>38</v>
      </c>
      <c r="G339" s="23"/>
      <c r="H339" s="36">
        <f>H340</f>
        <v>14287</v>
      </c>
      <c r="I339" s="19"/>
      <c r="J339" s="36">
        <f>J340</f>
        <v>3419.5</v>
      </c>
      <c r="K339" s="72">
        <f t="shared" si="15"/>
        <v>23.934345908868202</v>
      </c>
    </row>
    <row r="340" spans="1:11" ht="18.75" hidden="1" customHeight="1" x14ac:dyDescent="0.2">
      <c r="A340" s="46"/>
      <c r="B340" s="30" t="s">
        <v>91</v>
      </c>
      <c r="C340" s="29" t="s">
        <v>51</v>
      </c>
      <c r="D340" s="23" t="s">
        <v>31</v>
      </c>
      <c r="E340" s="23" t="s">
        <v>177</v>
      </c>
      <c r="F340" s="24" t="s">
        <v>19</v>
      </c>
      <c r="G340" s="23"/>
      <c r="H340" s="36">
        <v>14287</v>
      </c>
      <c r="I340" s="18">
        <v>6449</v>
      </c>
      <c r="J340" s="36">
        <v>3419.5</v>
      </c>
      <c r="K340" s="72">
        <f t="shared" si="15"/>
        <v>23.934345908868202</v>
      </c>
    </row>
    <row r="341" spans="1:11" ht="27" hidden="1" customHeight="1" x14ac:dyDescent="0.2">
      <c r="A341" s="46"/>
      <c r="B341" s="30" t="s">
        <v>134</v>
      </c>
      <c r="C341" s="29" t="s">
        <v>51</v>
      </c>
      <c r="D341" s="23" t="s">
        <v>31</v>
      </c>
      <c r="E341" s="23" t="s">
        <v>177</v>
      </c>
      <c r="F341" s="23" t="s">
        <v>126</v>
      </c>
      <c r="G341" s="23"/>
      <c r="H341" s="36">
        <f>H342</f>
        <v>10426.9</v>
      </c>
      <c r="I341" s="18"/>
      <c r="J341" s="36">
        <f>J342</f>
        <v>10426.9</v>
      </c>
      <c r="K341" s="72">
        <f t="shared" si="15"/>
        <v>100</v>
      </c>
    </row>
    <row r="342" spans="1:11" ht="15" hidden="1" x14ac:dyDescent="0.2">
      <c r="A342" s="46"/>
      <c r="B342" s="30" t="s">
        <v>186</v>
      </c>
      <c r="C342" s="29" t="s">
        <v>51</v>
      </c>
      <c r="D342" s="23" t="s">
        <v>31</v>
      </c>
      <c r="E342" s="23" t="s">
        <v>177</v>
      </c>
      <c r="F342" s="23" t="s">
        <v>126</v>
      </c>
      <c r="G342" s="23" t="s">
        <v>32</v>
      </c>
      <c r="H342" s="36">
        <v>10426.9</v>
      </c>
      <c r="I342" s="18">
        <v>6449</v>
      </c>
      <c r="J342" s="36">
        <v>10426.9</v>
      </c>
      <c r="K342" s="72">
        <f t="shared" si="15"/>
        <v>100</v>
      </c>
    </row>
    <row r="343" spans="1:11" ht="51" hidden="1" x14ac:dyDescent="0.2">
      <c r="A343" s="46"/>
      <c r="B343" s="26" t="s">
        <v>141</v>
      </c>
      <c r="C343" s="27" t="s">
        <v>51</v>
      </c>
      <c r="D343" s="24" t="s">
        <v>31</v>
      </c>
      <c r="E343" s="24" t="s">
        <v>178</v>
      </c>
      <c r="F343" s="23"/>
      <c r="G343" s="23"/>
      <c r="H343" s="35">
        <f>SUM(H345)</f>
        <v>10488.6</v>
      </c>
      <c r="I343" s="19">
        <f>SUM(I345)</f>
        <v>1788.5</v>
      </c>
      <c r="J343" s="35">
        <f>SUM(J345)</f>
        <v>1703.9</v>
      </c>
      <c r="K343" s="70">
        <f t="shared" si="15"/>
        <v>16.245256754952997</v>
      </c>
    </row>
    <row r="344" spans="1:11" ht="15" hidden="1" x14ac:dyDescent="0.2">
      <c r="A344" s="46"/>
      <c r="B344" s="51" t="s">
        <v>107</v>
      </c>
      <c r="C344" s="29" t="s">
        <v>51</v>
      </c>
      <c r="D344" s="23" t="s">
        <v>31</v>
      </c>
      <c r="E344" s="23" t="s">
        <v>178</v>
      </c>
      <c r="F344" s="24" t="s">
        <v>38</v>
      </c>
      <c r="G344" s="23"/>
      <c r="H344" s="36">
        <f>H345</f>
        <v>10488.6</v>
      </c>
      <c r="I344" s="19"/>
      <c r="J344" s="36">
        <f>J345</f>
        <v>1703.9</v>
      </c>
      <c r="K344" s="72">
        <f t="shared" si="15"/>
        <v>16.245256754952997</v>
      </c>
    </row>
    <row r="345" spans="1:11" ht="26.25" hidden="1" customHeight="1" x14ac:dyDescent="0.2">
      <c r="A345" s="46"/>
      <c r="B345" s="66" t="s">
        <v>119</v>
      </c>
      <c r="C345" s="29" t="s">
        <v>51</v>
      </c>
      <c r="D345" s="23" t="s">
        <v>31</v>
      </c>
      <c r="E345" s="23" t="s">
        <v>178</v>
      </c>
      <c r="F345" s="24" t="s">
        <v>118</v>
      </c>
      <c r="G345" s="23"/>
      <c r="H345" s="36">
        <v>10488.6</v>
      </c>
      <c r="I345" s="18">
        <v>1788.5</v>
      </c>
      <c r="J345" s="36">
        <v>1703.9</v>
      </c>
      <c r="K345" s="70">
        <f t="shared" si="15"/>
        <v>16.245256754952997</v>
      </c>
    </row>
    <row r="346" spans="1:11" ht="25.5" hidden="1" customHeight="1" x14ac:dyDescent="0.2">
      <c r="A346" s="46"/>
      <c r="B346" s="28" t="s">
        <v>135</v>
      </c>
      <c r="C346" s="52" t="s">
        <v>51</v>
      </c>
      <c r="D346" s="23" t="s">
        <v>31</v>
      </c>
      <c r="E346" s="23" t="s">
        <v>178</v>
      </c>
      <c r="F346" s="23" t="s">
        <v>125</v>
      </c>
      <c r="G346" s="23"/>
      <c r="H346" s="36">
        <f>H347</f>
        <v>5352</v>
      </c>
      <c r="I346" s="18"/>
      <c r="J346" s="36">
        <f>J347</f>
        <v>5352</v>
      </c>
      <c r="K346" s="70">
        <f t="shared" si="15"/>
        <v>100</v>
      </c>
    </row>
    <row r="347" spans="1:11" ht="15" hidden="1" x14ac:dyDescent="0.2">
      <c r="A347" s="46"/>
      <c r="B347" s="30" t="s">
        <v>45</v>
      </c>
      <c r="C347" s="52" t="s">
        <v>51</v>
      </c>
      <c r="D347" s="23" t="s">
        <v>31</v>
      </c>
      <c r="E347" s="23" t="s">
        <v>178</v>
      </c>
      <c r="F347" s="23" t="s">
        <v>125</v>
      </c>
      <c r="G347" s="23" t="s">
        <v>15</v>
      </c>
      <c r="H347" s="36">
        <v>5352</v>
      </c>
      <c r="I347" s="18">
        <v>1788.5</v>
      </c>
      <c r="J347" s="36">
        <v>5352</v>
      </c>
      <c r="K347" s="70">
        <f t="shared" si="15"/>
        <v>100</v>
      </c>
    </row>
    <row r="348" spans="1:11" ht="15.75" customHeight="1" x14ac:dyDescent="0.2">
      <c r="A348" s="46"/>
      <c r="B348" s="26" t="s">
        <v>101</v>
      </c>
      <c r="C348" s="53" t="s">
        <v>51</v>
      </c>
      <c r="D348" s="24" t="s">
        <v>116</v>
      </c>
      <c r="E348" s="23"/>
      <c r="F348" s="216">
        <f>SUM(F349)</f>
        <v>1649.6</v>
      </c>
      <c r="G348" s="217"/>
      <c r="H348" s="218"/>
      <c r="I348" s="18"/>
      <c r="J348" s="35">
        <f>SUM(J349)</f>
        <v>1649.6</v>
      </c>
      <c r="K348" s="70">
        <f t="shared" ref="K348:K353" si="16">SUM(J348/F348*100)</f>
        <v>100</v>
      </c>
    </row>
    <row r="349" spans="1:11" ht="14.25" hidden="1" customHeight="1" x14ac:dyDescent="0.2">
      <c r="A349" s="46"/>
      <c r="B349" s="30" t="s">
        <v>113</v>
      </c>
      <c r="C349" s="52" t="s">
        <v>51</v>
      </c>
      <c r="D349" s="23" t="s">
        <v>112</v>
      </c>
      <c r="E349" s="23"/>
      <c r="F349" s="213">
        <f>SUM(F350)</f>
        <v>1649.6</v>
      </c>
      <c r="G349" s="214"/>
      <c r="H349" s="215"/>
      <c r="I349" s="18" t="e">
        <f>SUM(I350)</f>
        <v>#REF!</v>
      </c>
      <c r="J349" s="36">
        <f>SUM(J350)</f>
        <v>1649.6</v>
      </c>
      <c r="K349" s="72">
        <f t="shared" si="16"/>
        <v>100</v>
      </c>
    </row>
    <row r="350" spans="1:11" ht="63.75" customHeight="1" x14ac:dyDescent="0.2">
      <c r="A350" s="46"/>
      <c r="B350" s="107" t="s">
        <v>285</v>
      </c>
      <c r="C350" s="24" t="s">
        <v>51</v>
      </c>
      <c r="D350" s="23" t="s">
        <v>112</v>
      </c>
      <c r="E350" s="23" t="s">
        <v>150</v>
      </c>
      <c r="F350" s="213">
        <v>1649.6</v>
      </c>
      <c r="G350" s="214"/>
      <c r="H350" s="215"/>
      <c r="I350" s="18" t="e">
        <f>SUM(#REF!)</f>
        <v>#REF!</v>
      </c>
      <c r="J350" s="36">
        <v>1649.6</v>
      </c>
      <c r="K350" s="72">
        <f t="shared" si="16"/>
        <v>100</v>
      </c>
    </row>
    <row r="351" spans="1:11" ht="14.25" customHeight="1" x14ac:dyDescent="0.2">
      <c r="A351" s="46"/>
      <c r="B351" s="26" t="s">
        <v>102</v>
      </c>
      <c r="C351" s="53" t="s">
        <v>51</v>
      </c>
      <c r="D351" s="24" t="s">
        <v>117</v>
      </c>
      <c r="E351" s="23"/>
      <c r="F351" s="216">
        <f>F352</f>
        <v>1200</v>
      </c>
      <c r="G351" s="217"/>
      <c r="H351" s="218"/>
      <c r="I351" s="18"/>
      <c r="J351" s="35">
        <f>J352</f>
        <v>1200</v>
      </c>
      <c r="K351" s="70">
        <f t="shared" si="16"/>
        <v>100</v>
      </c>
    </row>
    <row r="352" spans="1:11" ht="14.25" hidden="1" customHeight="1" x14ac:dyDescent="0.2">
      <c r="A352" s="46"/>
      <c r="B352" s="26" t="s">
        <v>58</v>
      </c>
      <c r="C352" s="53" t="s">
        <v>51</v>
      </c>
      <c r="D352" s="24" t="s">
        <v>64</v>
      </c>
      <c r="E352" s="24"/>
      <c r="F352" s="216">
        <f>SUM(F353)</f>
        <v>1200</v>
      </c>
      <c r="G352" s="217"/>
      <c r="H352" s="218"/>
      <c r="I352" s="19">
        <f>SUM(I353)</f>
        <v>1800</v>
      </c>
      <c r="J352" s="35">
        <f>SUM(J353)</f>
        <v>1200</v>
      </c>
      <c r="K352" s="70">
        <f t="shared" si="16"/>
        <v>100</v>
      </c>
    </row>
    <row r="353" spans="1:11" ht="51.75" customHeight="1" x14ac:dyDescent="0.2">
      <c r="A353" s="46"/>
      <c r="B353" s="107" t="s">
        <v>286</v>
      </c>
      <c r="C353" s="23" t="s">
        <v>51</v>
      </c>
      <c r="D353" s="23" t="s">
        <v>64</v>
      </c>
      <c r="E353" s="23" t="s">
        <v>151</v>
      </c>
      <c r="F353" s="213">
        <v>1200</v>
      </c>
      <c r="G353" s="214"/>
      <c r="H353" s="215"/>
      <c r="I353" s="22">
        <f>SUM(I355)</f>
        <v>1800</v>
      </c>
      <c r="J353" s="36">
        <v>1200</v>
      </c>
      <c r="K353" s="72">
        <f t="shared" si="16"/>
        <v>100</v>
      </c>
    </row>
    <row r="354" spans="1:11" ht="24.75" hidden="1" customHeight="1" x14ac:dyDescent="0.2">
      <c r="A354" s="46"/>
      <c r="B354" s="30" t="s">
        <v>230</v>
      </c>
      <c r="C354" s="23" t="s">
        <v>51</v>
      </c>
      <c r="D354" s="23" t="s">
        <v>64</v>
      </c>
      <c r="E354" s="23" t="s">
        <v>151</v>
      </c>
      <c r="F354" s="24" t="s">
        <v>35</v>
      </c>
      <c r="G354" s="23"/>
      <c r="H354" s="36">
        <f>H355</f>
        <v>900</v>
      </c>
      <c r="I354" s="22"/>
      <c r="J354" s="36">
        <f>J355</f>
        <v>150</v>
      </c>
      <c r="K354" s="72">
        <f t="shared" si="15"/>
        <v>16.666666666666664</v>
      </c>
    </row>
    <row r="355" spans="1:11" ht="24.75" hidden="1" customHeight="1" x14ac:dyDescent="0.2">
      <c r="A355" s="46"/>
      <c r="B355" s="30" t="s">
        <v>123</v>
      </c>
      <c r="C355" s="23" t="s">
        <v>51</v>
      </c>
      <c r="D355" s="23" t="s">
        <v>64</v>
      </c>
      <c r="E355" s="23" t="s">
        <v>151</v>
      </c>
      <c r="F355" s="24" t="s">
        <v>87</v>
      </c>
      <c r="G355" s="159"/>
      <c r="H355" s="36">
        <v>900</v>
      </c>
      <c r="I355" s="18">
        <f>SUM(I357:I358)</f>
        <v>1800</v>
      </c>
      <c r="J355" s="36">
        <v>150</v>
      </c>
      <c r="K355" s="72">
        <f t="shared" si="15"/>
        <v>16.666666666666664</v>
      </c>
    </row>
    <row r="356" spans="1:11" ht="27.75" hidden="1" customHeight="1" x14ac:dyDescent="0.2">
      <c r="A356" s="46"/>
      <c r="B356" s="30" t="s">
        <v>127</v>
      </c>
      <c r="C356" s="52" t="s">
        <v>51</v>
      </c>
      <c r="D356" s="23" t="s">
        <v>64</v>
      </c>
      <c r="E356" s="23" t="s">
        <v>151</v>
      </c>
      <c r="F356" s="23" t="s">
        <v>76</v>
      </c>
      <c r="G356" s="159"/>
      <c r="H356" s="36">
        <f>H357</f>
        <v>1377.5</v>
      </c>
      <c r="I356" s="18"/>
      <c r="J356" s="36">
        <f>J357</f>
        <v>1377.5</v>
      </c>
      <c r="K356" s="72">
        <f t="shared" si="15"/>
        <v>100</v>
      </c>
    </row>
    <row r="357" spans="1:11" ht="15" hidden="1" x14ac:dyDescent="0.2">
      <c r="A357" s="46"/>
      <c r="B357" s="30" t="s">
        <v>45</v>
      </c>
      <c r="C357" s="52" t="s">
        <v>51</v>
      </c>
      <c r="D357" s="23" t="s">
        <v>64</v>
      </c>
      <c r="E357" s="23" t="s">
        <v>151</v>
      </c>
      <c r="F357" s="23" t="s">
        <v>76</v>
      </c>
      <c r="G357" s="23" t="s">
        <v>15</v>
      </c>
      <c r="H357" s="36">
        <v>1377.5</v>
      </c>
      <c r="I357" s="18">
        <v>1700</v>
      </c>
      <c r="J357" s="36">
        <v>1377.5</v>
      </c>
      <c r="K357" s="72">
        <f t="shared" si="15"/>
        <v>100</v>
      </c>
    </row>
    <row r="358" spans="1:11" ht="14.25" hidden="1" customHeight="1" x14ac:dyDescent="0.2">
      <c r="A358" s="46"/>
      <c r="B358" s="30" t="s">
        <v>20</v>
      </c>
      <c r="C358" s="52" t="s">
        <v>51</v>
      </c>
      <c r="D358" s="23" t="s">
        <v>64</v>
      </c>
      <c r="E358" s="23" t="s">
        <v>151</v>
      </c>
      <c r="F358" s="23" t="s">
        <v>76</v>
      </c>
      <c r="G358" s="23" t="s">
        <v>21</v>
      </c>
      <c r="H358" s="36"/>
      <c r="I358" s="18">
        <v>100</v>
      </c>
      <c r="J358" s="36"/>
      <c r="K358" s="72" t="e">
        <f t="shared" si="15"/>
        <v>#DIV/0!</v>
      </c>
    </row>
    <row r="359" spans="1:11" ht="18" customHeight="1" x14ac:dyDescent="0.2">
      <c r="A359" s="48"/>
      <c r="B359" s="54" t="s">
        <v>33</v>
      </c>
      <c r="C359" s="55"/>
      <c r="D359" s="24"/>
      <c r="E359" s="24"/>
      <c r="F359" s="207">
        <f>SUM(F32+F76)</f>
        <v>286139.99999999994</v>
      </c>
      <c r="G359" s="208"/>
      <c r="H359" s="209"/>
      <c r="I359" s="56" t="e">
        <f>SUM(I32+I76)</f>
        <v>#REF!</v>
      </c>
      <c r="J359" s="33">
        <f>SUM(J32+J76)</f>
        <v>285335.59999999998</v>
      </c>
      <c r="K359" s="70">
        <f>SUM(J359/F359*100)</f>
        <v>99.718878870482996</v>
      </c>
    </row>
    <row r="360" spans="1:11" hidden="1" x14ac:dyDescent="0.2"/>
    <row r="361" spans="1:11" s="92" customFormat="1" ht="36" hidden="1" customHeight="1" x14ac:dyDescent="0.2">
      <c r="A361" s="202" t="s">
        <v>294</v>
      </c>
      <c r="B361" s="202"/>
      <c r="C361" s="202"/>
      <c r="D361" s="202"/>
      <c r="E361" s="202"/>
      <c r="F361" s="202"/>
      <c r="G361" s="202"/>
      <c r="H361" s="202"/>
      <c r="I361" s="202"/>
      <c r="J361" s="202"/>
      <c r="K361" s="202"/>
    </row>
    <row r="362" spans="1:11" s="92" customFormat="1" ht="12.75" hidden="1" customHeight="1" x14ac:dyDescent="0.2">
      <c r="A362" s="202"/>
      <c r="B362" s="202"/>
      <c r="C362" s="202"/>
      <c r="D362" s="202"/>
      <c r="E362" s="202"/>
      <c r="F362" s="202"/>
      <c r="G362" s="202"/>
      <c r="H362" s="202"/>
      <c r="I362" s="202"/>
      <c r="J362" s="202"/>
      <c r="K362" s="202"/>
    </row>
    <row r="363" spans="1:11" s="92" customFormat="1" ht="12.75" hidden="1" customHeight="1" x14ac:dyDescent="0.2">
      <c r="A363" s="202"/>
      <c r="B363" s="202"/>
      <c r="C363" s="202"/>
      <c r="D363" s="202"/>
      <c r="E363" s="202"/>
      <c r="F363" s="202"/>
      <c r="G363" s="202"/>
      <c r="H363" s="202"/>
      <c r="I363" s="202"/>
      <c r="J363" s="202"/>
      <c r="K363" s="202"/>
    </row>
    <row r="364" spans="1:11" s="92" customFormat="1" ht="12.75" hidden="1" customHeight="1" x14ac:dyDescent="0.2">
      <c r="A364" s="202"/>
      <c r="B364" s="202"/>
      <c r="C364" s="202"/>
      <c r="D364" s="202"/>
      <c r="E364" s="202"/>
      <c r="F364" s="202"/>
      <c r="G364" s="202"/>
      <c r="H364" s="202"/>
      <c r="I364" s="202"/>
      <c r="J364" s="202"/>
      <c r="K364" s="202"/>
    </row>
    <row r="365" spans="1:11" s="92" customFormat="1" ht="90.75" customHeight="1" x14ac:dyDescent="0.2">
      <c r="A365" s="202"/>
      <c r="B365" s="202"/>
      <c r="C365" s="202"/>
      <c r="D365" s="202"/>
      <c r="E365" s="202"/>
      <c r="F365" s="202"/>
      <c r="G365" s="202"/>
      <c r="H365" s="202"/>
      <c r="I365" s="202"/>
      <c r="J365" s="202"/>
      <c r="K365" s="202"/>
    </row>
  </sheetData>
  <mergeCells count="97">
    <mergeCell ref="C16:E16"/>
    <mergeCell ref="F16:H16"/>
    <mergeCell ref="J16:K16"/>
    <mergeCell ref="F309:H309"/>
    <mergeCell ref="F204:H204"/>
    <mergeCell ref="F215:H215"/>
    <mergeCell ref="F216:H216"/>
    <mergeCell ref="F221:H221"/>
    <mergeCell ref="F220:H220"/>
    <mergeCell ref="F160:H160"/>
    <mergeCell ref="F22:H22"/>
    <mergeCell ref="J22:K22"/>
    <mergeCell ref="F310:H310"/>
    <mergeCell ref="F314:H314"/>
    <mergeCell ref="F225:H225"/>
    <mergeCell ref="J18:K18"/>
    <mergeCell ref="F337:H337"/>
    <mergeCell ref="J20:K20"/>
    <mergeCell ref="F316:H316"/>
    <mergeCell ref="F317:H317"/>
    <mergeCell ref="F318:H318"/>
    <mergeCell ref="F315:H315"/>
    <mergeCell ref="F349:H349"/>
    <mergeCell ref="F352:H352"/>
    <mergeCell ref="F359:H359"/>
    <mergeCell ref="F353:H353"/>
    <mergeCell ref="F322:H322"/>
    <mergeCell ref="F323:H323"/>
    <mergeCell ref="F325:H325"/>
    <mergeCell ref="F326:H326"/>
    <mergeCell ref="F330:H330"/>
    <mergeCell ref="F324:H324"/>
    <mergeCell ref="F351:H351"/>
    <mergeCell ref="A9:A10"/>
    <mergeCell ref="F31:H31"/>
    <mergeCell ref="F161:H161"/>
    <mergeCell ref="F49:H49"/>
    <mergeCell ref="B9:B10"/>
    <mergeCell ref="F15:H15"/>
    <mergeCell ref="F34:H34"/>
    <mergeCell ref="C13:E13"/>
    <mergeCell ref="F32:H32"/>
    <mergeCell ref="F33:H33"/>
    <mergeCell ref="C19:E19"/>
    <mergeCell ref="F21:H21"/>
    <mergeCell ref="F76:H76"/>
    <mergeCell ref="F77:H77"/>
    <mergeCell ref="F78:H78"/>
    <mergeCell ref="F12:H12"/>
    <mergeCell ref="C15:E15"/>
    <mergeCell ref="A361:K365"/>
    <mergeCell ref="B28:H28"/>
    <mergeCell ref="C17:E17"/>
    <mergeCell ref="C18:E18"/>
    <mergeCell ref="C20:E20"/>
    <mergeCell ref="F20:H20"/>
    <mergeCell ref="C21:E21"/>
    <mergeCell ref="F166:H166"/>
    <mergeCell ref="F224:H224"/>
    <mergeCell ref="F203:H203"/>
    <mergeCell ref="F319:H319"/>
    <mergeCell ref="F320:H320"/>
    <mergeCell ref="F321:H321"/>
    <mergeCell ref="F350:H350"/>
    <mergeCell ref="F348:H348"/>
    <mergeCell ref="B2:K2"/>
    <mergeCell ref="B3:K3"/>
    <mergeCell ref="F4:H4"/>
    <mergeCell ref="J4:K4"/>
    <mergeCell ref="C14:E14"/>
    <mergeCell ref="C9:E10"/>
    <mergeCell ref="C12:E12"/>
    <mergeCell ref="F9:K9"/>
    <mergeCell ref="F10:H10"/>
    <mergeCell ref="F11:H11"/>
    <mergeCell ref="F13:H13"/>
    <mergeCell ref="F14:H14"/>
    <mergeCell ref="F7:H7"/>
    <mergeCell ref="J5:K5"/>
    <mergeCell ref="J6:K6"/>
    <mergeCell ref="J7:K7"/>
    <mergeCell ref="F5:H5"/>
    <mergeCell ref="F6:H6"/>
    <mergeCell ref="J21:K21"/>
    <mergeCell ref="J13:K13"/>
    <mergeCell ref="J14:K14"/>
    <mergeCell ref="F17:H17"/>
    <mergeCell ref="F18:H18"/>
    <mergeCell ref="F19:H19"/>
    <mergeCell ref="J19:K19"/>
    <mergeCell ref="J17:K17"/>
    <mergeCell ref="J11:K11"/>
    <mergeCell ref="J12:K12"/>
    <mergeCell ref="J10:K10"/>
    <mergeCell ref="E8:I8"/>
    <mergeCell ref="J8:K8"/>
    <mergeCell ref="J15:K15"/>
  </mergeCells>
  <phoneticPr fontId="15" type="noConversion"/>
  <pageMargins left="0.25" right="0.25" top="0.75" bottom="0.75" header="0.3" footer="0.3"/>
  <pageSetup paperSize="15" scale="8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4 кв 2024 год</vt:lpstr>
      <vt:lpstr>'за 4 кв 2024 год'!Область_печати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Черкасская</cp:lastModifiedBy>
  <cp:lastPrinted>2025-01-09T09:15:51Z</cp:lastPrinted>
  <dcterms:created xsi:type="dcterms:W3CDTF">2007-12-14T23:20:20Z</dcterms:created>
  <dcterms:modified xsi:type="dcterms:W3CDTF">2025-01-16T07:43:32Z</dcterms:modified>
</cp:coreProperties>
</file>