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Queen\общая\Ариша\Черкасская на сайт\"/>
    </mc:Choice>
  </mc:AlternateContent>
  <xr:revisionPtr revIDLastSave="0" documentId="13_ncr:1_{4B2D2E76-17FE-4411-A8E1-0B146F739E19}" xr6:coauthVersionLast="46" xr6:coauthVersionMax="46" xr10:uidLastSave="{00000000-0000-0000-0000-000000000000}"/>
  <bookViews>
    <workbookView xWindow="-120" yWindow="-120" windowWidth="25440" windowHeight="15390" activeTab="1" xr2:uid="{DA5C8B11-57C1-4004-BB67-A533E4794275}"/>
  </bookViews>
  <sheets>
    <sheet name="доходы 1 кв. 2020г." sheetId="1" r:id="rId1"/>
    <sheet name="расходы 1 кв. 2020г." sheetId="2" r:id="rId2"/>
  </sheets>
  <definedNames>
    <definedName name="_xlnm.Print_Area" localSheetId="0">'доходы 1 кв. 2020г.'!$A$1:$G$48</definedName>
    <definedName name="_xlnm.Print_Area" localSheetId="1">'расходы 1 кв. 2020г.'!$A$1:$K$372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1" i="2" l="1"/>
  <c r="K370" i="2"/>
  <c r="K369" i="2"/>
  <c r="J369" i="2"/>
  <c r="H369" i="2"/>
  <c r="K368" i="2"/>
  <c r="I368" i="2"/>
  <c r="I366" i="2" s="1"/>
  <c r="I365" i="2" s="1"/>
  <c r="J367" i="2"/>
  <c r="K367" i="2" s="1"/>
  <c r="H367" i="2"/>
  <c r="K366" i="2"/>
  <c r="J366" i="2"/>
  <c r="H366" i="2"/>
  <c r="K365" i="2"/>
  <c r="J365" i="2"/>
  <c r="H365" i="2"/>
  <c r="K364" i="2"/>
  <c r="J364" i="2"/>
  <c r="H364" i="2"/>
  <c r="K363" i="2"/>
  <c r="K362" i="2"/>
  <c r="J362" i="2"/>
  <c r="H362" i="2"/>
  <c r="H359" i="2" s="1"/>
  <c r="K361" i="2"/>
  <c r="K360" i="2"/>
  <c r="J359" i="2"/>
  <c r="K358" i="2"/>
  <c r="J357" i="2"/>
  <c r="K357" i="2" s="1"/>
  <c r="H357" i="2"/>
  <c r="K356" i="2"/>
  <c r="J356" i="2"/>
  <c r="I356" i="2"/>
  <c r="H356" i="2"/>
  <c r="K355" i="2"/>
  <c r="J355" i="2"/>
  <c r="I355" i="2"/>
  <c r="H355" i="2"/>
  <c r="K354" i="2"/>
  <c r="J354" i="2"/>
  <c r="H354" i="2"/>
  <c r="K353" i="2"/>
  <c r="K352" i="2"/>
  <c r="J352" i="2"/>
  <c r="H352" i="2"/>
  <c r="K351" i="2"/>
  <c r="K350" i="2"/>
  <c r="J350" i="2"/>
  <c r="H350" i="2"/>
  <c r="J349" i="2"/>
  <c r="K349" i="2" s="1"/>
  <c r="I349" i="2"/>
  <c r="H349" i="2"/>
  <c r="K348" i="2"/>
  <c r="K347" i="2"/>
  <c r="J347" i="2"/>
  <c r="H347" i="2"/>
  <c r="K346" i="2"/>
  <c r="K345" i="2"/>
  <c r="J345" i="2"/>
  <c r="H345" i="2"/>
  <c r="J344" i="2"/>
  <c r="K344" i="2" s="1"/>
  <c r="I344" i="2"/>
  <c r="H344" i="2"/>
  <c r="J343" i="2"/>
  <c r="K343" i="2" s="1"/>
  <c r="I343" i="2"/>
  <c r="H343" i="2"/>
  <c r="K342" i="2"/>
  <c r="K341" i="2"/>
  <c r="J341" i="2"/>
  <c r="H341" i="2"/>
  <c r="J340" i="2"/>
  <c r="K340" i="2" s="1"/>
  <c r="H340" i="2"/>
  <c r="H339" i="2"/>
  <c r="K338" i="2"/>
  <c r="I338" i="2"/>
  <c r="J337" i="2"/>
  <c r="K337" i="2" s="1"/>
  <c r="H337" i="2"/>
  <c r="J336" i="2"/>
  <c r="I336" i="2"/>
  <c r="H336" i="2"/>
  <c r="K336" i="2" s="1"/>
  <c r="J335" i="2"/>
  <c r="I335" i="2"/>
  <c r="H335" i="2"/>
  <c r="K335" i="2" s="1"/>
  <c r="H334" i="2"/>
  <c r="K333" i="2"/>
  <c r="J332" i="2"/>
  <c r="H332" i="2"/>
  <c r="K332" i="2" s="1"/>
  <c r="J331" i="2"/>
  <c r="K330" i="2"/>
  <c r="K329" i="2"/>
  <c r="J329" i="2"/>
  <c r="H329" i="2"/>
  <c r="K328" i="2"/>
  <c r="J328" i="2"/>
  <c r="H328" i="2"/>
  <c r="K327" i="2"/>
  <c r="K326" i="2"/>
  <c r="J326" i="2"/>
  <c r="H326" i="2"/>
  <c r="K325" i="2"/>
  <c r="K324" i="2"/>
  <c r="J324" i="2"/>
  <c r="H324" i="2"/>
  <c r="J316" i="2"/>
  <c r="H316" i="2"/>
  <c r="H315" i="2" s="1"/>
  <c r="J315" i="2"/>
  <c r="J312" i="2"/>
  <c r="H312" i="2"/>
  <c r="K309" i="2"/>
  <c r="J308" i="2"/>
  <c r="K308" i="2" s="1"/>
  <c r="H308" i="2"/>
  <c r="H307" i="2" s="1"/>
  <c r="K306" i="2"/>
  <c r="K305" i="2"/>
  <c r="J305" i="2"/>
  <c r="H305" i="2"/>
  <c r="K304" i="2"/>
  <c r="K303" i="2"/>
  <c r="J303" i="2"/>
  <c r="H303" i="2"/>
  <c r="K302" i="2"/>
  <c r="K301" i="2"/>
  <c r="J301" i="2"/>
  <c r="H301" i="2"/>
  <c r="H300" i="2" s="1"/>
  <c r="K300" i="2" s="1"/>
  <c r="J300" i="2"/>
  <c r="K299" i="2"/>
  <c r="K298" i="2"/>
  <c r="J298" i="2"/>
  <c r="H298" i="2"/>
  <c r="J297" i="2"/>
  <c r="K297" i="2" s="1"/>
  <c r="H297" i="2"/>
  <c r="J294" i="2"/>
  <c r="H294" i="2"/>
  <c r="J290" i="2"/>
  <c r="J289" i="2" s="1"/>
  <c r="H290" i="2"/>
  <c r="H289" i="2" s="1"/>
  <c r="K288" i="2"/>
  <c r="I288" i="2"/>
  <c r="I286" i="2" s="1"/>
  <c r="J287" i="2"/>
  <c r="K287" i="2" s="1"/>
  <c r="H287" i="2"/>
  <c r="J286" i="2"/>
  <c r="H286" i="2"/>
  <c r="H285" i="2" s="1"/>
  <c r="J285" i="2"/>
  <c r="K283" i="2"/>
  <c r="K282" i="2"/>
  <c r="J282" i="2"/>
  <c r="H282" i="2"/>
  <c r="J281" i="2"/>
  <c r="K281" i="2" s="1"/>
  <c r="H281" i="2"/>
  <c r="K280" i="2"/>
  <c r="J279" i="2"/>
  <c r="K279" i="2" s="1"/>
  <c r="H279" i="2"/>
  <c r="H278" i="2"/>
  <c r="K277" i="2"/>
  <c r="I277" i="2"/>
  <c r="J276" i="2"/>
  <c r="K276" i="2" s="1"/>
  <c r="H276" i="2"/>
  <c r="J275" i="2"/>
  <c r="I275" i="2"/>
  <c r="H275" i="2"/>
  <c r="K275" i="2" s="1"/>
  <c r="K274" i="2"/>
  <c r="I274" i="2"/>
  <c r="K273" i="2"/>
  <c r="J273" i="2"/>
  <c r="H273" i="2"/>
  <c r="J272" i="2"/>
  <c r="K272" i="2" s="1"/>
  <c r="I272" i="2"/>
  <c r="I271" i="2" s="1"/>
  <c r="H272" i="2"/>
  <c r="K270" i="2"/>
  <c r="J269" i="2"/>
  <c r="K269" i="2" s="1"/>
  <c r="H269" i="2"/>
  <c r="J268" i="2"/>
  <c r="K268" i="2" s="1"/>
  <c r="H268" i="2"/>
  <c r="H267" i="2" s="1"/>
  <c r="K265" i="2"/>
  <c r="K264" i="2"/>
  <c r="J264" i="2"/>
  <c r="H264" i="2"/>
  <c r="J263" i="2"/>
  <c r="K263" i="2" s="1"/>
  <c r="H263" i="2"/>
  <c r="K262" i="2"/>
  <c r="J261" i="2"/>
  <c r="K261" i="2" s="1"/>
  <c r="H261" i="2"/>
  <c r="J260" i="2"/>
  <c r="K260" i="2" s="1"/>
  <c r="H260" i="2"/>
  <c r="K259" i="2"/>
  <c r="J258" i="2"/>
  <c r="K258" i="2" s="1"/>
  <c r="H258" i="2"/>
  <c r="K257" i="2"/>
  <c r="J256" i="2"/>
  <c r="K256" i="2" s="1"/>
  <c r="H256" i="2"/>
  <c r="J255" i="2"/>
  <c r="H255" i="2"/>
  <c r="K255" i="2" s="1"/>
  <c r="K254" i="2"/>
  <c r="J253" i="2"/>
  <c r="H253" i="2"/>
  <c r="K253" i="2" s="1"/>
  <c r="K252" i="2"/>
  <c r="J252" i="2"/>
  <c r="H252" i="2"/>
  <c r="K251" i="2"/>
  <c r="K250" i="2"/>
  <c r="J250" i="2"/>
  <c r="H250" i="2"/>
  <c r="J249" i="2"/>
  <c r="K249" i="2" s="1"/>
  <c r="I249" i="2"/>
  <c r="H249" i="2"/>
  <c r="K248" i="2"/>
  <c r="K247" i="2"/>
  <c r="I247" i="2"/>
  <c r="J246" i="2"/>
  <c r="K246" i="2" s="1"/>
  <c r="H246" i="2"/>
  <c r="J245" i="2"/>
  <c r="I245" i="2"/>
  <c r="H245" i="2"/>
  <c r="K245" i="2" s="1"/>
  <c r="K244" i="2"/>
  <c r="K243" i="2"/>
  <c r="J242" i="2"/>
  <c r="J239" i="2" s="1"/>
  <c r="K239" i="2" s="1"/>
  <c r="H242" i="2"/>
  <c r="K241" i="2"/>
  <c r="K240" i="2"/>
  <c r="H239" i="2"/>
  <c r="K238" i="2"/>
  <c r="I238" i="2"/>
  <c r="I236" i="2" s="1"/>
  <c r="J237" i="2"/>
  <c r="K237" i="2" s="1"/>
  <c r="I237" i="2"/>
  <c r="H237" i="2"/>
  <c r="J236" i="2"/>
  <c r="K236" i="2" s="1"/>
  <c r="H236" i="2"/>
  <c r="J234" i="2"/>
  <c r="H234" i="2"/>
  <c r="H233" i="2" s="1"/>
  <c r="J233" i="2"/>
  <c r="K233" i="2" s="1"/>
  <c r="K232" i="2"/>
  <c r="K231" i="2"/>
  <c r="K230" i="2"/>
  <c r="J230" i="2"/>
  <c r="I230" i="2"/>
  <c r="H230" i="2"/>
  <c r="K229" i="2"/>
  <c r="J229" i="2"/>
  <c r="I229" i="2"/>
  <c r="H229" i="2"/>
  <c r="K228" i="2"/>
  <c r="K227" i="2"/>
  <c r="J226" i="2"/>
  <c r="K226" i="2" s="1"/>
  <c r="H226" i="2"/>
  <c r="H223" i="2" s="1"/>
  <c r="K225" i="2"/>
  <c r="K224" i="2"/>
  <c r="J223" i="2"/>
  <c r="K222" i="2"/>
  <c r="J221" i="2"/>
  <c r="K221" i="2" s="1"/>
  <c r="H221" i="2"/>
  <c r="J220" i="2"/>
  <c r="K220" i="2" s="1"/>
  <c r="H220" i="2"/>
  <c r="K219" i="2"/>
  <c r="J218" i="2"/>
  <c r="K218" i="2" s="1"/>
  <c r="H218" i="2"/>
  <c r="J217" i="2"/>
  <c r="K217" i="2" s="1"/>
  <c r="I217" i="2"/>
  <c r="H217" i="2"/>
  <c r="K216" i="2"/>
  <c r="I216" i="2"/>
  <c r="J215" i="2"/>
  <c r="K215" i="2" s="1"/>
  <c r="I215" i="2"/>
  <c r="H215" i="2"/>
  <c r="J214" i="2"/>
  <c r="K214" i="2" s="1"/>
  <c r="I214" i="2"/>
  <c r="H214" i="2"/>
  <c r="K213" i="2"/>
  <c r="I213" i="2"/>
  <c r="I211" i="2" s="1"/>
  <c r="K212" i="2"/>
  <c r="J212" i="2"/>
  <c r="H212" i="2"/>
  <c r="J211" i="2"/>
  <c r="K211" i="2" s="1"/>
  <c r="H211" i="2"/>
  <c r="K210" i="2"/>
  <c r="I210" i="2"/>
  <c r="I208" i="2" s="1"/>
  <c r="J209" i="2"/>
  <c r="K209" i="2" s="1"/>
  <c r="H209" i="2"/>
  <c r="K208" i="2"/>
  <c r="J208" i="2"/>
  <c r="H208" i="2"/>
  <c r="H191" i="2" s="1"/>
  <c r="H190" i="2" s="1"/>
  <c r="J205" i="2"/>
  <c r="I205" i="2"/>
  <c r="H205" i="2"/>
  <c r="H203" i="2" s="1"/>
  <c r="J203" i="2"/>
  <c r="K203" i="2" s="1"/>
  <c r="K202" i="2"/>
  <c r="I202" i="2"/>
  <c r="I200" i="2" s="1"/>
  <c r="K201" i="2"/>
  <c r="J201" i="2"/>
  <c r="H201" i="2"/>
  <c r="J200" i="2"/>
  <c r="K200" i="2" s="1"/>
  <c r="H200" i="2"/>
  <c r="K199" i="2"/>
  <c r="K198" i="2"/>
  <c r="J198" i="2"/>
  <c r="H198" i="2"/>
  <c r="K197" i="2"/>
  <c r="K196" i="2"/>
  <c r="J196" i="2"/>
  <c r="H196" i="2"/>
  <c r="H195" i="2" s="1"/>
  <c r="H194" i="2" s="1"/>
  <c r="J195" i="2"/>
  <c r="K189" i="2"/>
  <c r="J188" i="2"/>
  <c r="K188" i="2" s="1"/>
  <c r="H188" i="2"/>
  <c r="K187" i="2"/>
  <c r="J186" i="2"/>
  <c r="K186" i="2" s="1"/>
  <c r="H186" i="2"/>
  <c r="J185" i="2"/>
  <c r="K185" i="2" s="1"/>
  <c r="I185" i="2"/>
  <c r="I184" i="2" s="1"/>
  <c r="H185" i="2"/>
  <c r="H184" i="2"/>
  <c r="H183" i="2"/>
  <c r="K182" i="2"/>
  <c r="J181" i="2"/>
  <c r="H181" i="2"/>
  <c r="H180" i="2" s="1"/>
  <c r="H179" i="2" s="1"/>
  <c r="H178" i="2" s="1"/>
  <c r="K177" i="2"/>
  <c r="J176" i="2"/>
  <c r="J175" i="2" s="1"/>
  <c r="K175" i="2" s="1"/>
  <c r="H176" i="2"/>
  <c r="H175" i="2"/>
  <c r="K174" i="2"/>
  <c r="J173" i="2"/>
  <c r="H173" i="2"/>
  <c r="H172" i="2"/>
  <c r="K171" i="2"/>
  <c r="J170" i="2"/>
  <c r="K170" i="2" s="1"/>
  <c r="J169" i="2"/>
  <c r="K169" i="2" s="1"/>
  <c r="H169" i="2"/>
  <c r="J167" i="2"/>
  <c r="H167" i="2"/>
  <c r="K166" i="2"/>
  <c r="J165" i="2"/>
  <c r="H165" i="2"/>
  <c r="H164" i="2" s="1"/>
  <c r="K163" i="2"/>
  <c r="K162" i="2"/>
  <c r="J162" i="2"/>
  <c r="H162" i="2"/>
  <c r="H161" i="2" s="1"/>
  <c r="J161" i="2"/>
  <c r="K161" i="2" s="1"/>
  <c r="K160" i="2"/>
  <c r="J159" i="2"/>
  <c r="K159" i="2" s="1"/>
  <c r="H159" i="2"/>
  <c r="J158" i="2"/>
  <c r="K158" i="2" s="1"/>
  <c r="H158" i="2"/>
  <c r="K157" i="2"/>
  <c r="J156" i="2"/>
  <c r="K156" i="2" s="1"/>
  <c r="K155" i="2"/>
  <c r="J155" i="2"/>
  <c r="H155" i="2"/>
  <c r="K154" i="2"/>
  <c r="K153" i="2"/>
  <c r="J153" i="2"/>
  <c r="H153" i="2"/>
  <c r="K152" i="2"/>
  <c r="K151" i="2"/>
  <c r="J151" i="2"/>
  <c r="H151" i="2"/>
  <c r="H150" i="2" s="1"/>
  <c r="J150" i="2"/>
  <c r="K150" i="2" s="1"/>
  <c r="K149" i="2"/>
  <c r="J148" i="2"/>
  <c r="K148" i="2" s="1"/>
  <c r="H148" i="2"/>
  <c r="K147" i="2"/>
  <c r="J146" i="2"/>
  <c r="K146" i="2" s="1"/>
  <c r="H146" i="2"/>
  <c r="J145" i="2"/>
  <c r="H145" i="2"/>
  <c r="K144" i="2"/>
  <c r="J143" i="2"/>
  <c r="I142" i="2"/>
  <c r="H142" i="2"/>
  <c r="H141" i="2" s="1"/>
  <c r="I141" i="2"/>
  <c r="K140" i="2"/>
  <c r="K139" i="2"/>
  <c r="J138" i="2"/>
  <c r="H138" i="2"/>
  <c r="H137" i="2"/>
  <c r="H136" i="2" s="1"/>
  <c r="K135" i="2"/>
  <c r="K134" i="2"/>
  <c r="J134" i="2"/>
  <c r="H134" i="2"/>
  <c r="J133" i="2"/>
  <c r="K133" i="2" s="1"/>
  <c r="H133" i="2"/>
  <c r="J130" i="2"/>
  <c r="H130" i="2"/>
  <c r="K128" i="2"/>
  <c r="K127" i="2"/>
  <c r="J126" i="2"/>
  <c r="H126" i="2"/>
  <c r="H125" i="2"/>
  <c r="K124" i="2"/>
  <c r="K123" i="2"/>
  <c r="J122" i="2"/>
  <c r="H122" i="2"/>
  <c r="K121" i="2"/>
  <c r="K120" i="2"/>
  <c r="K119" i="2"/>
  <c r="K118" i="2"/>
  <c r="J118" i="2"/>
  <c r="H118" i="2"/>
  <c r="H117" i="2" s="1"/>
  <c r="J117" i="2"/>
  <c r="K117" i="2" s="1"/>
  <c r="K116" i="2"/>
  <c r="K115" i="2"/>
  <c r="J115" i="2"/>
  <c r="H115" i="2"/>
  <c r="J113" i="2"/>
  <c r="H113" i="2"/>
  <c r="J111" i="2"/>
  <c r="H111" i="2"/>
  <c r="K110" i="2"/>
  <c r="K109" i="2"/>
  <c r="J109" i="2"/>
  <c r="H109" i="2"/>
  <c r="J108" i="2"/>
  <c r="H108" i="2"/>
  <c r="K107" i="2"/>
  <c r="J106" i="2"/>
  <c r="H106" i="2"/>
  <c r="H105" i="2"/>
  <c r="K104" i="2"/>
  <c r="J103" i="2"/>
  <c r="H103" i="2"/>
  <c r="K102" i="2"/>
  <c r="J101" i="2"/>
  <c r="H101" i="2"/>
  <c r="K100" i="2"/>
  <c r="J99" i="2"/>
  <c r="K99" i="2" s="1"/>
  <c r="H99" i="2"/>
  <c r="K98" i="2"/>
  <c r="J97" i="2"/>
  <c r="H97" i="2"/>
  <c r="J94" i="2"/>
  <c r="I94" i="2"/>
  <c r="H94" i="2"/>
  <c r="J88" i="2"/>
  <c r="J87" i="2" s="1"/>
  <c r="H88" i="2"/>
  <c r="H87" i="2" s="1"/>
  <c r="J84" i="2"/>
  <c r="H84" i="2"/>
  <c r="H79" i="2" s="1"/>
  <c r="K82" i="2"/>
  <c r="K81" i="2"/>
  <c r="J80" i="2"/>
  <c r="J79" i="2" s="1"/>
  <c r="K79" i="2" s="1"/>
  <c r="H80" i="2"/>
  <c r="K78" i="2"/>
  <c r="J77" i="2"/>
  <c r="K77" i="2" s="1"/>
  <c r="H77" i="2"/>
  <c r="K76" i="2"/>
  <c r="J75" i="2"/>
  <c r="H75" i="2"/>
  <c r="K74" i="2"/>
  <c r="J73" i="2"/>
  <c r="H73" i="2"/>
  <c r="J72" i="2"/>
  <c r="K72" i="2" s="1"/>
  <c r="H72" i="2"/>
  <c r="K71" i="2"/>
  <c r="J70" i="2"/>
  <c r="H70" i="2"/>
  <c r="H69" i="2" s="1"/>
  <c r="I69" i="2"/>
  <c r="K68" i="2"/>
  <c r="J67" i="2"/>
  <c r="H67" i="2"/>
  <c r="K66" i="2"/>
  <c r="J66" i="2"/>
  <c r="H66" i="2"/>
  <c r="K65" i="2"/>
  <c r="I65" i="2"/>
  <c r="J64" i="2"/>
  <c r="K64" i="2" s="1"/>
  <c r="H64" i="2"/>
  <c r="K63" i="2"/>
  <c r="J62" i="2"/>
  <c r="H62" i="2"/>
  <c r="K61" i="2"/>
  <c r="J61" i="2"/>
  <c r="H61" i="2"/>
  <c r="K60" i="2"/>
  <c r="K59" i="2"/>
  <c r="J59" i="2"/>
  <c r="H59" i="2"/>
  <c r="K58" i="2"/>
  <c r="J58" i="2"/>
  <c r="H58" i="2"/>
  <c r="K57" i="2"/>
  <c r="I57" i="2"/>
  <c r="J56" i="2"/>
  <c r="I56" i="2"/>
  <c r="H56" i="2"/>
  <c r="K56" i="2" s="1"/>
  <c r="J55" i="2"/>
  <c r="I55" i="2"/>
  <c r="H55" i="2"/>
  <c r="K55" i="2" s="1"/>
  <c r="I54" i="2"/>
  <c r="K51" i="2"/>
  <c r="K50" i="2"/>
  <c r="H50" i="2"/>
  <c r="K49" i="2"/>
  <c r="J48" i="2"/>
  <c r="K48" i="2" s="1"/>
  <c r="H48" i="2"/>
  <c r="J47" i="2"/>
  <c r="H47" i="2"/>
  <c r="K46" i="2"/>
  <c r="J45" i="2"/>
  <c r="H45" i="2"/>
  <c r="K44" i="2"/>
  <c r="J44" i="2"/>
  <c r="H44" i="2"/>
  <c r="K43" i="2"/>
  <c r="K42" i="2"/>
  <c r="J42" i="2"/>
  <c r="H42" i="2"/>
  <c r="K41" i="2"/>
  <c r="K40" i="2"/>
  <c r="J40" i="2"/>
  <c r="H40" i="2"/>
  <c r="H29" i="2" s="1"/>
  <c r="J39" i="2"/>
  <c r="K39" i="2" s="1"/>
  <c r="J38" i="2"/>
  <c r="H38" i="2"/>
  <c r="H37" i="2"/>
  <c r="H35" i="2"/>
  <c r="H33" i="2"/>
  <c r="H32" i="2"/>
  <c r="K31" i="2"/>
  <c r="I31" i="2"/>
  <c r="K30" i="2"/>
  <c r="J30" i="2"/>
  <c r="I30" i="2"/>
  <c r="H30" i="2"/>
  <c r="K29" i="2"/>
  <c r="J29" i="2"/>
  <c r="I29" i="2"/>
  <c r="I28" i="2" s="1"/>
  <c r="J28" i="2"/>
  <c r="H26" i="2"/>
  <c r="H25" i="2"/>
  <c r="K24" i="2"/>
  <c r="J23" i="2"/>
  <c r="H23" i="2"/>
  <c r="H14" i="2" s="1"/>
  <c r="H13" i="2" s="1"/>
  <c r="K22" i="2"/>
  <c r="J21" i="2"/>
  <c r="K21" i="2" s="1"/>
  <c r="H21" i="2"/>
  <c r="K20" i="2"/>
  <c r="H20" i="2"/>
  <c r="K19" i="2"/>
  <c r="J18" i="2"/>
  <c r="K18" i="2" s="1"/>
  <c r="H18" i="2"/>
  <c r="K17" i="2"/>
  <c r="H17" i="2"/>
  <c r="K16" i="2"/>
  <c r="I16" i="2"/>
  <c r="K15" i="2"/>
  <c r="J15" i="2"/>
  <c r="I15" i="2"/>
  <c r="H15" i="2"/>
  <c r="K14" i="2"/>
  <c r="J14" i="2"/>
  <c r="I14" i="2"/>
  <c r="I13" i="2" s="1"/>
  <c r="J13" i="2"/>
  <c r="J12" i="2" s="1"/>
  <c r="I11" i="2"/>
  <c r="F46" i="1"/>
  <c r="G45" i="1"/>
  <c r="G44" i="1"/>
  <c r="F43" i="1"/>
  <c r="G43" i="1" s="1"/>
  <c r="E43" i="1"/>
  <c r="G42" i="1"/>
  <c r="G41" i="1"/>
  <c r="F40" i="1"/>
  <c r="E40" i="1"/>
  <c r="E39" i="1" s="1"/>
  <c r="E38" i="1" s="1"/>
  <c r="F39" i="1"/>
  <c r="G39" i="1" s="1"/>
  <c r="F38" i="1"/>
  <c r="F33" i="1"/>
  <c r="E33" i="1"/>
  <c r="E32" i="1" s="1"/>
  <c r="F32" i="1"/>
  <c r="G31" i="1"/>
  <c r="G30" i="1"/>
  <c r="G29" i="1"/>
  <c r="G28" i="1"/>
  <c r="G27" i="1"/>
  <c r="F26" i="1"/>
  <c r="F25" i="1" s="1"/>
  <c r="E26" i="1"/>
  <c r="E25" i="1"/>
  <c r="E24" i="1" s="1"/>
  <c r="G23" i="1"/>
  <c r="G22" i="1"/>
  <c r="F21" i="1"/>
  <c r="E21" i="1"/>
  <c r="E20" i="1"/>
  <c r="E19" i="1" s="1"/>
  <c r="G16" i="1"/>
  <c r="G15" i="1"/>
  <c r="G13" i="1"/>
  <c r="G12" i="1"/>
  <c r="F11" i="1"/>
  <c r="F10" i="1" s="1"/>
  <c r="G10" i="1"/>
  <c r="E10" i="1"/>
  <c r="H192" i="2" l="1"/>
  <c r="H193" i="2"/>
  <c r="G25" i="1"/>
  <c r="F24" i="1"/>
  <c r="G24" i="1" s="1"/>
  <c r="G38" i="1"/>
  <c r="J11" i="2"/>
  <c r="K126" i="2"/>
  <c r="J125" i="2"/>
  <c r="K125" i="2" s="1"/>
  <c r="G26" i="1"/>
  <c r="K13" i="2"/>
  <c r="H54" i="2"/>
  <c r="H53" i="2" s="1"/>
  <c r="K70" i="2"/>
  <c r="K75" i="2"/>
  <c r="K181" i="2"/>
  <c r="J180" i="2"/>
  <c r="K223" i="2"/>
  <c r="K289" i="2"/>
  <c r="G11" i="1"/>
  <c r="G40" i="1"/>
  <c r="K47" i="2"/>
  <c r="K73" i="2"/>
  <c r="K80" i="2"/>
  <c r="K103" i="2"/>
  <c r="K106" i="2"/>
  <c r="J105" i="2"/>
  <c r="K105" i="2" s="1"/>
  <c r="K176" i="2"/>
  <c r="I191" i="2"/>
  <c r="I52" i="2" s="1"/>
  <c r="I372" i="2" s="1"/>
  <c r="K285" i="2"/>
  <c r="G21" i="1"/>
  <c r="F20" i="1"/>
  <c r="K38" i="2"/>
  <c r="J37" i="2"/>
  <c r="J142" i="2"/>
  <c r="K143" i="2"/>
  <c r="K173" i="2"/>
  <c r="J172" i="2"/>
  <c r="K172" i="2" s="1"/>
  <c r="K195" i="2"/>
  <c r="J194" i="2"/>
  <c r="K62" i="2"/>
  <c r="K97" i="2"/>
  <c r="K108" i="2"/>
  <c r="K165" i="2"/>
  <c r="J191" i="2"/>
  <c r="E9" i="1"/>
  <c r="E48" i="1" s="1"/>
  <c r="K23" i="2"/>
  <c r="H28" i="2"/>
  <c r="H12" i="2" s="1"/>
  <c r="H11" i="2" s="1"/>
  <c r="K45" i="2"/>
  <c r="K67" i="2"/>
  <c r="K101" i="2"/>
  <c r="K122" i="2"/>
  <c r="K138" i="2"/>
  <c r="J137" i="2"/>
  <c r="K145" i="2"/>
  <c r="J184" i="2"/>
  <c r="H266" i="2"/>
  <c r="K359" i="2"/>
  <c r="K286" i="2"/>
  <c r="K242" i="2"/>
  <c r="J69" i="2"/>
  <c r="J164" i="2"/>
  <c r="K164" i="2" s="1"/>
  <c r="J267" i="2"/>
  <c r="J278" i="2"/>
  <c r="J296" i="2"/>
  <c r="H331" i="2"/>
  <c r="J339" i="2"/>
  <c r="H271" i="2"/>
  <c r="J307" i="2"/>
  <c r="K307" i="2" s="1"/>
  <c r="J284" i="2" l="1"/>
  <c r="K278" i="2"/>
  <c r="J271" i="2"/>
  <c r="K271" i="2" s="1"/>
  <c r="K184" i="2"/>
  <c r="J183" i="2"/>
  <c r="K183" i="2" s="1"/>
  <c r="K11" i="2"/>
  <c r="K339" i="2"/>
  <c r="J334" i="2"/>
  <c r="K334" i="2" s="1"/>
  <c r="J141" i="2"/>
  <c r="K141" i="2" s="1"/>
  <c r="K142" i="2"/>
  <c r="J54" i="2"/>
  <c r="K69" i="2"/>
  <c r="J192" i="2"/>
  <c r="K192" i="2" s="1"/>
  <c r="K194" i="2"/>
  <c r="J193" i="2"/>
  <c r="K193" i="2" s="1"/>
  <c r="F19" i="1"/>
  <c r="G20" i="1"/>
  <c r="K267" i="2"/>
  <c r="H296" i="2"/>
  <c r="H284" i="2" s="1"/>
  <c r="K331" i="2"/>
  <c r="K137" i="2"/>
  <c r="J136" i="2"/>
  <c r="K136" i="2" s="1"/>
  <c r="J36" i="2"/>
  <c r="K37" i="2"/>
  <c r="K180" i="2"/>
  <c r="J179" i="2"/>
  <c r="H52" i="2"/>
  <c r="H372" i="2" s="1"/>
  <c r="K191" i="2"/>
  <c r="J190" i="2"/>
  <c r="K190" i="2" s="1"/>
  <c r="K12" i="2"/>
  <c r="K28" i="2"/>
  <c r="G19" i="1" l="1"/>
  <c r="F9" i="1"/>
  <c r="J35" i="2"/>
  <c r="K36" i="2"/>
  <c r="K179" i="2"/>
  <c r="J178" i="2"/>
  <c r="K178" i="2" s="1"/>
  <c r="J266" i="2"/>
  <c r="K266" i="2" s="1"/>
  <c r="K284" i="2"/>
  <c r="J53" i="2"/>
  <c r="K54" i="2"/>
  <c r="K296" i="2"/>
  <c r="K35" i="2" l="1"/>
  <c r="J34" i="2"/>
  <c r="F48" i="1"/>
  <c r="G48" i="1" s="1"/>
  <c r="G9" i="1"/>
  <c r="K53" i="2"/>
  <c r="J52" i="2"/>
  <c r="K52" i="2" l="1"/>
  <c r="J372" i="2"/>
  <c r="K372" i="2" s="1"/>
  <c r="J33" i="2"/>
  <c r="K34" i="2"/>
  <c r="K33" i="2" l="1"/>
  <c r="J32" i="2"/>
  <c r="K32" i="2" s="1"/>
</calcChain>
</file>

<file path=xl/sharedStrings.xml><?xml version="1.0" encoding="utf-8"?>
<sst xmlns="http://schemas.openxmlformats.org/spreadsheetml/2006/main" count="1949" uniqueCount="350">
  <si>
    <t xml:space="preserve">Показатели доходов местного бюджета внутригородского Муниципального образования Санкт-Петербурга Муниципальный округ Комендантский аэродром  1 квартал  2020 года по кодам классификации доходов бюджетов </t>
  </si>
  <si>
    <t>№п/п</t>
  </si>
  <si>
    <t>Код</t>
  </si>
  <si>
    <t>Источники доходов</t>
  </si>
  <si>
    <t xml:space="preserve">Утверждено на 2020г.    (тыс. руб.)      </t>
  </si>
  <si>
    <t>Исполнено за 1 квартал 2020г.                    (тыс. руб.)</t>
  </si>
  <si>
    <t xml:space="preserve">% исполнения бюджета за 1 квартал 2020г. (%) 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</si>
  <si>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</si>
  <si>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</si>
  <si>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</si>
  <si>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</si>
  <si>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</si>
  <si>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</si>
  <si>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</si>
  <si>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</si>
  <si>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</si>
  <si>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</si>
  <si>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</si>
  <si>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</si>
  <si>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</si>
  <si>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</si>
  <si>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</si>
  <si>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1 05 02010 02 0000 110</t>
  </si>
  <si>
    <t xml:space="preserve">Единый налог на вмененный доход для отдельных видов деятельности </t>
  </si>
  <si>
    <t>1 05 04030 02 1000 110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</si>
  <si>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</si>
  <si>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</si>
  <si>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</si>
  <si>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 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</si>
  <si>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</si>
  <si>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</si>
  <si>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</si>
  <si>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</si>
  <si>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</si>
  <si>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</si>
  <si>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</si>
  <si>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867</t>
  </si>
  <si>
    <t>1 13 02993 03 0100 130</t>
  </si>
  <si>
    <t>Средства, составляющие восстановительную стоимость зеленых насаждений 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</si>
  <si>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967</t>
  </si>
  <si>
    <t>1 13 02993 03 0200 130</t>
  </si>
  <si>
    <t xml:space="preserve">Другие виды прочих доходов от компенсации затрат бюджетов внутригородских муниципальных образований Санкт-Петербурга 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</si>
  <si>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</si>
  <si>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</si>
  <si>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</si>
  <si>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
административных правонарушениях</t>
  </si>
  <si>
    <t xml:space="preserve"> 1 16 02010 02 0000 140</t>
  </si>
  <si>
    <t>Административные штрафы, установленные законами  субъектов Российской Федерации об
административных правонарушениях, за нарушение
законов и иных нормативных правовых актов субъектов Российской Федерации</t>
  </si>
  <si>
    <t>806</t>
  </si>
  <si>
    <t xml:space="preserve"> 1 16 02010 02 0100 140</t>
  </si>
  <si>
    <t>Штрафы, предусмотренные статьями 12 – 37-1, 44 Закона Санкт-Петербурга от 12.05.2010 № 273-70 «Об административных правонарушениях в СанктПетербурге»</t>
  </si>
  <si>
    <t>807</t>
  </si>
  <si>
    <t>815</t>
  </si>
  <si>
    <t>824</t>
  </si>
  <si>
    <t>860</t>
  </si>
  <si>
    <t>116 10000 00 0000 140</t>
  </si>
  <si>
    <t>Платежи в целях возмещения причиненного ущерба (убытков)</t>
  </si>
  <si>
    <t>116 10120 01 0000 140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</si>
  <si>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</si>
  <si>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</si>
  <si>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</si>
  <si>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</si>
  <si>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</si>
  <si>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II</t>
  </si>
  <si>
    <t xml:space="preserve"> 2 00 00000 00 0000 000</t>
  </si>
  <si>
    <t>БЕЗВОЗМЕЗДНЫЕ ПОСТУПЛЕНИЯ</t>
  </si>
  <si>
    <t xml:space="preserve">2 02 00000 00 0000 000 </t>
  </si>
  <si>
    <t>Безвозмездные поступленияот других бюджетов бюджетной системы Российской Федерации</t>
  </si>
  <si>
    <t>2 02 30024 03 0000 151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</si>
  <si>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</si>
  <si>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 2 02 30024 03 0100 151</t>
  </si>
  <si>
    <t>Субвенции бюджетам внутригородских муниципальных образований  Санкт-Петербурга 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</si>
  <si>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</si>
  <si>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</si>
  <si>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2 02 30027 03 0000 151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</si>
  <si>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</si>
  <si>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 2 02 30027 03 0100 151</t>
  </si>
  <si>
    <t>Субвенции бюджетам внутригородских муниципальных образований  Санкт-Петербурга 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</si>
  <si>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</si>
  <si>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 Санкт-Петербурга на  вознаграждение,  причитающееся приемному родителю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</si>
  <si>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</si>
  <si>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</si>
  <si>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2 19 60010 03 0000 151</t>
  </si>
  <si>
    <t>Возврат прочих остатков субсидий, субвенций и иных межбюджетных  трансфертов,имеющих целевое назначение, прошлых лет из бюджетов внутригородских муниципальных образований городов федерального значения</t>
  </si>
  <si>
    <t>ИТОГО ДОХОДОВ</t>
  </si>
  <si>
    <t xml:space="preserve">     Показатели расходов бюджета внутригородского Муниципального образования Санкт-Петербурга Муниципальный округ </t>
  </si>
  <si>
    <t>Комендантский аэродром за 1 квартал 2020 года  по ведомственной структуре расходов</t>
  </si>
  <si>
    <t>Тыс. руб.</t>
  </si>
  <si>
    <t>№ п/п</t>
  </si>
  <si>
    <t xml:space="preserve"> Наименование </t>
  </si>
  <si>
    <t>ГРБС</t>
  </si>
  <si>
    <t>Раздел, подраздел</t>
  </si>
  <si>
    <t>Целевая статья</t>
  </si>
  <si>
    <t>Вид расходов</t>
  </si>
  <si>
    <t>КОСГУ</t>
  </si>
  <si>
    <t>План на 2020 год</t>
  </si>
  <si>
    <t>Сумма</t>
  </si>
  <si>
    <t>Исполнено за 1 квартал 2020 г.</t>
  </si>
  <si>
    <t xml:space="preserve">% исполнения </t>
  </si>
  <si>
    <t>1</t>
  </si>
  <si>
    <t>926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</si>
  <si>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</si>
  <si>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</si>
  <si>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</si>
  <si>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</si>
  <si>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Глава муниципального образования</t>
  </si>
  <si>
    <t>00200 00010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</si>
  <si>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</si>
  <si>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</si>
  <si>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</si>
  <si>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</si>
  <si>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</si>
  <si>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</si>
  <si>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 и начисления по оплате труда</t>
  </si>
  <si>
    <t>210</t>
  </si>
  <si>
    <t>Заработная плата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</si>
  <si>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</si>
  <si>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</si>
  <si>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</si>
  <si>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</si>
  <si>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</si>
  <si>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240</t>
  </si>
  <si>
    <t>Закупка товаров, работ, услуг в сфере информационно-коммуникационных технологий</t>
  </si>
  <si>
    <t>242</t>
  </si>
  <si>
    <t xml:space="preserve"> Оплата работ, услуг
</t>
  </si>
  <si>
    <t>220</t>
  </si>
  <si>
    <t>Услуги связи</t>
  </si>
  <si>
    <t>221</t>
  </si>
  <si>
    <t>Функционирование законодательных (представительных)   органов   государственной  власти и представительных органов муниципальных образований</t>
  </si>
  <si>
    <t>0103</t>
  </si>
  <si>
    <t>Аппарат представительного органа муниципального образования</t>
  </si>
  <si>
    <t>00200 00021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</si>
  <si>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</si>
  <si>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Иные выплаты персоналу государственных (муниципальных) органов, за исключением фонда оплаты труда
</t>
  </si>
  <si>
    <t>122</t>
  </si>
  <si>
    <t>Прочие выплаты</t>
  </si>
  <si>
    <t>212</t>
  </si>
  <si>
    <t>200</t>
  </si>
  <si>
    <t>Иные бюджетные ассигнования</t>
  </si>
  <si>
    <t>800</t>
  </si>
  <si>
    <t>Уплата налогов, сборов и иных платежей</t>
  </si>
  <si>
    <t>850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</si>
  <si>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</si>
  <si>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00200 00022</t>
  </si>
  <si>
    <t>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</si>
  <si>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</si>
  <si>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00200 00440</t>
  </si>
  <si>
    <t>Уплата иных платежей</t>
  </si>
  <si>
    <t>853</t>
  </si>
  <si>
    <t>Прочие расходы</t>
  </si>
  <si>
    <t>290</t>
  </si>
  <si>
    <t>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</si>
  <si>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</si>
  <si>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</si>
  <si>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</si>
  <si>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</si>
  <si>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r>
      <t>Фонд оплаты труда государственных (муниципальных) органов</t>
    </r>
    <r>
      <rPr>
        <b/>
        <sz val="10"/>
        <rFont val="Times New Roman"/>
        <family val="1"/>
        <charset val="204"/>
      </rPr>
      <t xml:space="preserve">
</t>
    </r>
  </si>
  <si>
    <t>Оплата труда и начисления на выплаты по оплате труда</t>
  </si>
  <si>
    <t xml:space="preserve">Закупка товаров, работ, услуг в сфере
информационно-коммуникационных технологий
</t>
  </si>
  <si>
    <t>Содержание и обеспечение деятельности местной администрации по решению вопросов местного значения</t>
  </si>
  <si>
    <t>00200 00032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</si>
  <si>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</si>
  <si>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</si>
  <si>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</si>
  <si>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</si>
  <si>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</si>
  <si>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</si>
  <si>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</si>
  <si>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</si>
  <si>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</si>
  <si>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</si>
  <si>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Прочая закупка товаров, работ и услуг для муниципальных нужд</t>
  </si>
  <si>
    <t>244</t>
  </si>
  <si>
    <t>Оплата работ, услуг</t>
  </si>
  <si>
    <t>Транспортные услуги</t>
  </si>
  <si>
    <t>222</t>
  </si>
  <si>
    <t>Коммунальные услуги</t>
  </si>
  <si>
    <t>223</t>
  </si>
  <si>
    <t>Уплата  налогов, сборов и иных платежей</t>
  </si>
  <si>
    <t xml:space="preserve">Уплата налога на имущество организаций и земельного налога
</t>
  </si>
  <si>
    <t>851</t>
  </si>
  <si>
    <t>Уплата прочих налогов, сборов</t>
  </si>
  <si>
    <t>852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</si>
  <si>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</si>
  <si>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</si>
  <si>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 xml:space="preserve">967 </t>
  </si>
  <si>
    <t>Услуги по содержанию имущества</t>
  </si>
  <si>
    <t>Прочая закупка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</si>
  <si>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
</t>
  </si>
  <si>
    <t>09200 G0100</t>
  </si>
  <si>
    <t>Резервные фонды</t>
  </si>
  <si>
    <t>0111</t>
  </si>
  <si>
    <t>Резервный фонд Местной администрации</t>
  </si>
  <si>
    <t>07000 00060</t>
  </si>
  <si>
    <t>Резервные средства</t>
  </si>
  <si>
    <t>870</t>
  </si>
  <si>
    <t>Другие общегосударственные вопросы</t>
  </si>
  <si>
    <t>0113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</si>
  <si>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</si>
  <si>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закупок товаров, работ, услуг для обеспечения муниципальных нужд</t>
  </si>
  <si>
    <t>09200 00071</t>
  </si>
  <si>
    <t>Ведомственная целевая программа расходов направленных на издание и опубликование муниципальных правовых актов и иной информации о развитии МО</t>
  </si>
  <si>
    <t>45700 00250</t>
  </si>
  <si>
    <t>Ведомственная целевая программа 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</si>
  <si>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79500 00510</t>
  </si>
  <si>
    <t>Ведомственная целевая программа  участия в профилактике терроризма и экстремизма, а также в минимизации и (или) ликвидации последствий их проявлений на территории МО в форме и порядке, установленных федеральным законодательством и законодательством Санкт-Петербурга</t>
  </si>
  <si>
    <t>79500 00520</t>
  </si>
  <si>
    <t>Ведомственная целевая программа  участия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</si>
  <si>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79500 00530</t>
  </si>
  <si>
    <t>Ведомственная целевая программа 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</si>
  <si>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</si>
  <si>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 xml:space="preserve">Ведомственная целевая программа основных мероприятий по содействию развития малого бизнеса на территории МО Комендантский аэродром </t>
  </si>
  <si>
    <t>79500 00550</t>
  </si>
  <si>
    <t>Ведомственная целевая программа основных  мероприятий по осуществлению экологического просвещения и экологическому воспитанию, формированию экологической культуры в области обращения с твердыми коммунальными отходами на территории МО Комендантский аэродром</t>
  </si>
  <si>
    <t>79500 00560</t>
  </si>
  <si>
    <t>79500 00 560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</si>
  <si>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</si>
  <si>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</si>
  <si>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</si>
  <si>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</si>
  <si>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</si>
  <si>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21900 00090</t>
  </si>
  <si>
    <t>НАЦИОНАЛЬНАЯ ЭКОНОМИКА</t>
  </si>
  <si>
    <t>0400</t>
  </si>
  <si>
    <t>Общеэкономические вопросы</t>
  </si>
  <si>
    <t>0401</t>
  </si>
  <si>
    <t>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</si>
  <si>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>51000 00100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</si>
  <si>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</si>
  <si>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</si>
  <si>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</si>
  <si>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</si>
  <si>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</si>
  <si>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814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</si>
  <si>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</si>
  <si>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</si>
  <si>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0500</t>
  </si>
  <si>
    <t>Благоустройство</t>
  </si>
  <si>
    <t>0503</t>
  </si>
  <si>
    <t>Расходы на благоустройство территории муниципального образования за счет субсидии из бюджета Санкт-Петербурга</t>
  </si>
  <si>
    <t>600 90 10</t>
  </si>
  <si>
    <t>Содержание внутриквартальной территории в части обеспечения ремонта покрытий, расположенных на внутриквартальной территории МО</t>
  </si>
  <si>
    <t>60000 00131</t>
  </si>
  <si>
    <t xml:space="preserve">Прочие работы, услуги </t>
  </si>
  <si>
    <t>Размещение, содержание, включая ремонт, ограждений декоративных, ограждений газонных</t>
  </si>
  <si>
    <t>60000 00132</t>
  </si>
  <si>
    <t>Размещение, содержание, включая ремонт, полусфер, надолбов, уличной мебели, урн, информационных щитов и стендов</t>
  </si>
  <si>
    <t>60000 00133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</si>
  <si>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внутриквартальной территории МО </t>
  </si>
  <si>
    <t>60000 00134</t>
  </si>
  <si>
    <t>Размещение контейнерных площадок на внутриквартальной территории МО, ремонт элементов благоустройства, расположенных на контейнерных площадках</t>
  </si>
  <si>
    <t>60000 00141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</si>
  <si>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территории МО</t>
  </si>
  <si>
    <t>60000 00142</t>
  </si>
  <si>
    <t>Иные закупки товаров, работ и услуг для обеспечения государственных (муниципальных) нужд</t>
  </si>
  <si>
    <t>600 01 42</t>
  </si>
  <si>
    <t>Ликвидация несанкционированных свалок бытовых отходов, мусора и уборка территории</t>
  </si>
  <si>
    <t>600 02 03</t>
  </si>
  <si>
    <t>Выполнение оформления к праздничным мероприятиям на территории МО</t>
  </si>
  <si>
    <t>600 01 08</t>
  </si>
  <si>
    <t>Создание (размещение), переустройство, восстановление и ремонт объектов зеленых насаждений, расположенных на территории МО зеленых насаждений общего пользования местного значения</t>
  </si>
  <si>
    <t>60000 00151</t>
  </si>
  <si>
    <t>Организация учета зеленых насаждений внутриквартального озеленения</t>
  </si>
  <si>
    <t>600 02 02</t>
  </si>
  <si>
    <t>600 03 05</t>
  </si>
  <si>
    <t>Проведения санитарных рубок (в том числе удаление аварийных, больных деревьев и кустарников) на территории МО, не относящихся к территориям зеленых насаждений в соответствии с законом Санкт-Петербурга</t>
  </si>
  <si>
    <t>60000 00152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</si>
  <si>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</si>
  <si>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60000 00153</t>
  </si>
  <si>
    <t>Обеспечение проектирования благоустройства при размещении элементов благоустройства</t>
  </si>
  <si>
    <t>60000 00161</t>
  </si>
  <si>
    <t>Осуществление технического надзора</t>
  </si>
  <si>
    <t>60000 00162</t>
  </si>
  <si>
    <t>Ведомственная целевая программа  участия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 на внутриквартальных проездах</t>
  </si>
  <si>
    <t>79500 00500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</si>
  <si>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</si>
  <si>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</si>
  <si>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</si>
  <si>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</si>
  <si>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</si>
  <si>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42800 00180</t>
  </si>
  <si>
    <t xml:space="preserve">Другие вопросы в области образования
</t>
  </si>
  <si>
    <t>0709</t>
  </si>
  <si>
    <t>Ведомственная целевая программа  по военно-патриотическому воспитанию граждан, проживающих на территории МО</t>
  </si>
  <si>
    <t>43100 00 191</t>
  </si>
  <si>
    <t>79500 00490</t>
  </si>
  <si>
    <t>КУЛЬТУРА, КИНЕМАТОГРАФИЯ</t>
  </si>
  <si>
    <t>0800</t>
  </si>
  <si>
    <t>Культура</t>
  </si>
  <si>
    <t>0801</t>
  </si>
  <si>
    <t>Ведомственная целевая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</si>
  <si>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45000 00200</t>
  </si>
  <si>
    <t xml:space="preserve">Прочие работы и услуги </t>
  </si>
  <si>
    <t xml:space="preserve">Прочие расходы </t>
  </si>
  <si>
    <t>Другие вопросы в области культуры, кинематографии</t>
  </si>
  <si>
    <t>0804</t>
  </si>
  <si>
    <t>Расходы на осуществление финансового обеспечения деятельности Муниципального казенного учреждения "Комендантский аэродром"</t>
  </si>
  <si>
    <t>09200 00460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</si>
  <si>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</si>
  <si>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</si>
  <si>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</si>
  <si>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</si>
  <si>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</si>
  <si>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</si>
  <si>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Ведомственная целевая программа по организации и проведению досуговых мероприятий для жителей МО</t>
  </si>
  <si>
    <t>45000 00560</t>
  </si>
  <si>
    <t>Ведомственная целевая программа по участию в профилактике терроризма и экстремизма, а также в минимизации и (или) ликвидации последствий их проявлений на территории МО в форме и порядке, установленных федеральным законодательством и законодательством Санкт-Петербурга</t>
  </si>
  <si>
    <t>СОЦИАЛЬНАЯ ПОЛИТИКА</t>
  </si>
  <si>
    <t>1000</t>
  </si>
  <si>
    <t>Пенсионное обеспечение</t>
  </si>
  <si>
    <t>1001</t>
  </si>
  <si>
    <t>Расходы на предоставление  пенсии за выслугу лет лицам, замещавшим муниципальные должности и должности муниципальной службы</t>
  </si>
  <si>
    <t>50500 00230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</si>
  <si>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</si>
  <si>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</si>
  <si>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</si>
  <si>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</si>
  <si>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</si>
  <si>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50500 00330</t>
  </si>
  <si>
    <t>263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</si>
  <si>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</si>
  <si>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</si>
  <si>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</si>
  <si>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</si>
  <si>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</si>
  <si>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313</t>
  </si>
  <si>
    <t>Пособия по социальной помощи населению</t>
  </si>
  <si>
    <t>262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</si>
  <si>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</si>
  <si>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</si>
  <si>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</si>
  <si>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320</t>
  </si>
  <si>
    <t>Приобретение товаров, работ, услуг в пользу граждан в целях их социального обеспечения</t>
  </si>
  <si>
    <t>323</t>
  </si>
  <si>
    <t>ФИЗИЧЕСКАЯ КУЛЬТУРА И СПОРТ</t>
  </si>
  <si>
    <t>1100</t>
  </si>
  <si>
    <t>Физическая культура</t>
  </si>
  <si>
    <t>1101</t>
  </si>
  <si>
    <t>Ведомственная целевая программа расходования средств местного бюджета на создание условий для развития на территории муниципального образования  физической культуры и массового спорта</t>
  </si>
  <si>
    <t>51200 00240</t>
  </si>
  <si>
    <t>СРЕДСТВА МАССОВОЙ ИНФОРМАЦИИ</t>
  </si>
  <si>
    <t>1200</t>
  </si>
  <si>
    <t>Периодическая печать и издательства</t>
  </si>
  <si>
    <t>1202</t>
  </si>
  <si>
    <t>ИТОГО:</t>
  </si>
  <si>
    <t>Штатная численность органов местного самоуправления МО Комендантский аэродром за 1 квартал 2020 года составила 22 чел. Расходы на содержание органов местного самоуправления составили                        4038,0 тыс. руб., в том числе заработная плата 3 431,0 тыс.руб. Штатная численность работников МКУ "Комендантский аэродром" за 1 квартал 2020 года  составила 7 чел. расходы на содержание 961,8 тыс.руб., в том числе заработная плата 940,7 тыс.руб.</t>
  </si>
  <si>
    <t>Закупка товаров, работ и услуг для обеспечения государственных (муниципальных) нужд</t>
  </si>
  <si>
    <t>Иные закупки товров, работ и услуг для обеспечения государственных (муниципальных) нужд</t>
  </si>
  <si>
    <t>Главный распорядитель средств местного бюджета - Муниципальный Совет внутригородского Муниципального образования Санкт-Петербурга  Муниципальный округ Комендантский аэродром</t>
  </si>
  <si>
    <t xml:space="preserve">Главный распорядитель средств местного бюджета - Местная администрация внутригородского Муниципального образования Санкт-Петербурга Муниципальный округ Комендантский аэродром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</si>
</sst>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_р_."/>
  </numFmts>
  <fonts count="26" x14ac:knownFonts="1">
    <font>
      <sz val="10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Arial"/>
    </font>
    <font>
      <sz val="10"/>
      <name val="MS Sans Serif"/>
      <charset val="204"/>
    </font>
    <font>
      <sz val="10"/>
      <name val="Arial Narrow"/>
      <family val="2"/>
      <charset val="204"/>
    </font>
    <font>
      <b/>
      <sz val="14"/>
      <name val="MS Sans Serif"/>
      <charset val="204"/>
    </font>
    <font>
      <sz val="7"/>
      <name val="Times New Roman"/>
      <family val="1"/>
      <charset val="204"/>
    </font>
    <font>
      <b/>
      <sz val="10"/>
      <name val="Arial Narrow"/>
      <family val="2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Arial Narrow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ont="0" applyFill="0" applyBorder="0" applyAlignment="0" applyProtection="0">
      <alignment vertical="top"/>
    </xf>
  </cellStyleXfs>
  <cellXfs count="2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/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wrapText="1"/>
    </xf>
    <xf numFmtId="0" fontId="9" fillId="0" borderId="0" xfId="0" applyFont="1"/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justify" vertical="top" wrapText="1"/>
    </xf>
    <xf numFmtId="164" fontId="3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1" xfId="0" applyFont="1" applyBorder="1" applyAlignment="1">
      <alignment horizontal="justify" wrapText="1"/>
    </xf>
    <xf numFmtId="16" fontId="4" fillId="0" borderId="1" xfId="0" applyNumberFormat="1" applyFont="1" applyBorder="1" applyAlignment="1">
      <alignment horizontal="left"/>
    </xf>
    <xf numFmtId="0" fontId="5" fillId="0" borderId="0" xfId="0" applyFont="1"/>
    <xf numFmtId="16" fontId="10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/>
    <xf numFmtId="49" fontId="10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wrapText="1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top" wrapText="1"/>
    </xf>
    <xf numFmtId="16" fontId="10" fillId="0" borderId="1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16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7" fillId="0" borderId="8" xfId="0" applyNumberFormat="1" applyFont="1" applyBorder="1" applyAlignment="1">
      <alignment horizontal="center" vertical="center"/>
    </xf>
    <xf numFmtId="0" fontId="2" fillId="0" borderId="0" xfId="0" applyFont="1"/>
    <xf numFmtId="49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3" fontId="10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12" fillId="0" borderId="1" xfId="0" applyFont="1" applyBorder="1"/>
    <xf numFmtId="0" fontId="5" fillId="0" borderId="1" xfId="0" applyFont="1" applyBorder="1" applyAlignment="1">
      <alignment horizontal="justify" wrapText="1"/>
    </xf>
    <xf numFmtId="164" fontId="5" fillId="0" borderId="1" xfId="0" applyNumberFormat="1" applyFont="1" applyBorder="1" applyAlignment="1">
      <alignment horizontal="center" vertical="center"/>
    </xf>
    <xf numFmtId="0" fontId="14" fillId="3" borderId="0" xfId="1" applyNumberFormat="1" applyFont="1" applyFill="1" applyBorder="1" applyAlignment="1" applyProtection="1">
      <alignment horizontal="center" vertical="top"/>
    </xf>
    <xf numFmtId="0" fontId="14" fillId="0" borderId="0" xfId="1" applyNumberFormat="1" applyFont="1" applyFill="1" applyBorder="1" applyAlignment="1" applyProtection="1">
      <alignment vertical="top"/>
    </xf>
    <xf numFmtId="0" fontId="14" fillId="0" borderId="0" xfId="1" applyNumberFormat="1" applyFont="1" applyFill="1" applyBorder="1" applyAlignment="1" applyProtection="1">
      <alignment horizontal="center" vertical="top"/>
    </xf>
    <xf numFmtId="0" fontId="14" fillId="3" borderId="0" xfId="1" applyNumberFormat="1" applyFont="1" applyFill="1" applyBorder="1" applyAlignment="1" applyProtection="1">
      <alignment vertical="top"/>
    </xf>
    <xf numFmtId="164" fontId="14" fillId="0" borderId="0" xfId="1" applyNumberFormat="1" applyFont="1" applyFill="1" applyBorder="1" applyAlignment="1" applyProtection="1">
      <alignment horizontal="center" vertical="top"/>
    </xf>
    <xf numFmtId="165" fontId="14" fillId="3" borderId="0" xfId="1" applyNumberFormat="1" applyFont="1" applyFill="1" applyBorder="1" applyAlignment="1" applyProtection="1">
      <alignment horizontal="center" vertical="top"/>
    </xf>
    <xf numFmtId="0" fontId="10" fillId="3" borderId="0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horizontal="center" vertical="top"/>
    </xf>
    <xf numFmtId="0" fontId="2" fillId="3" borderId="0" xfId="1" applyNumberFormat="1" applyFont="1" applyFill="1" applyBorder="1" applyAlignment="1" applyProtection="1">
      <alignment vertical="center"/>
    </xf>
    <xf numFmtId="0" fontId="15" fillId="0" borderId="0" xfId="1" applyNumberFormat="1" applyFont="1" applyFill="1" applyBorder="1" applyAlignment="1" applyProtection="1">
      <alignment vertical="center"/>
    </xf>
    <xf numFmtId="0" fontId="10" fillId="0" borderId="0" xfId="1" applyFont="1" applyAlignment="1">
      <alignment horizontal="left"/>
    </xf>
    <xf numFmtId="0" fontId="7" fillId="3" borderId="0" xfId="1" applyNumberFormat="1" applyFont="1" applyFill="1" applyBorder="1" applyAlignment="1" applyProtection="1">
      <alignment horizontal="centerContinuous" vertical="center" wrapText="1"/>
    </xf>
    <xf numFmtId="0" fontId="7" fillId="3" borderId="0" xfId="1" applyNumberFormat="1" applyFont="1" applyFill="1" applyBorder="1" applyAlignment="1" applyProtection="1">
      <alignment horizontal="center" vertical="center"/>
    </xf>
    <xf numFmtId="0" fontId="14" fillId="3" borderId="0" xfId="1" applyNumberFormat="1" applyFont="1" applyFill="1" applyBorder="1" applyAlignment="1" applyProtection="1">
      <alignment vertical="center"/>
    </xf>
    <xf numFmtId="0" fontId="10" fillId="3" borderId="0" xfId="1" applyNumberFormat="1" applyFont="1" applyFill="1" applyBorder="1" applyAlignment="1" applyProtection="1">
      <alignment horizontal="center" vertical="top"/>
    </xf>
    <xf numFmtId="0" fontId="10" fillId="0" borderId="0" xfId="1" applyNumberFormat="1" applyFont="1" applyFill="1" applyBorder="1" applyAlignment="1" applyProtection="1">
      <alignment horizontal="left" vertical="top"/>
    </xf>
    <xf numFmtId="0" fontId="16" fillId="3" borderId="0" xfId="1" applyNumberFormat="1" applyFont="1" applyFill="1" applyBorder="1" applyAlignment="1" applyProtection="1">
      <alignment vertical="top"/>
    </xf>
    <xf numFmtId="0" fontId="17" fillId="3" borderId="0" xfId="1" applyNumberFormat="1" applyFont="1" applyFill="1" applyBorder="1" applyAlignment="1" applyProtection="1">
      <alignment vertical="top"/>
    </xf>
    <xf numFmtId="165" fontId="10" fillId="3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0" fillId="3" borderId="11" xfId="1" applyNumberFormat="1" applyFont="1" applyFill="1" applyBorder="1" applyAlignment="1" applyProtection="1">
      <alignment horizontal="center" vertical="top"/>
    </xf>
    <xf numFmtId="0" fontId="10" fillId="0" borderId="12" xfId="1" applyNumberFormat="1" applyFont="1" applyFill="1" applyBorder="1" applyAlignment="1" applyProtection="1">
      <alignment horizontal="left" vertical="top"/>
    </xf>
    <xf numFmtId="0" fontId="10" fillId="0" borderId="12" xfId="1" applyNumberFormat="1" applyFont="1" applyFill="1" applyBorder="1" applyAlignment="1" applyProtection="1">
      <alignment horizontal="center" vertical="top"/>
    </xf>
    <xf numFmtId="0" fontId="16" fillId="3" borderId="12" xfId="1" applyNumberFormat="1" applyFont="1" applyFill="1" applyBorder="1" applyAlignment="1" applyProtection="1">
      <alignment vertical="top"/>
    </xf>
    <xf numFmtId="164" fontId="16" fillId="0" borderId="13" xfId="1" applyNumberFormat="1" applyFont="1" applyFill="1" applyBorder="1" applyAlignment="1" applyProtection="1">
      <alignment vertical="top"/>
    </xf>
    <xf numFmtId="165" fontId="10" fillId="3" borderId="14" xfId="1" applyNumberFormat="1" applyFont="1" applyFill="1" applyBorder="1" applyAlignment="1" applyProtection="1">
      <alignment vertical="top"/>
    </xf>
    <xf numFmtId="49" fontId="17" fillId="3" borderId="0" xfId="1" applyNumberFormat="1" applyFont="1" applyFill="1" applyBorder="1" applyAlignment="1" applyProtection="1">
      <alignment vertical="top"/>
    </xf>
    <xf numFmtId="0" fontId="18" fillId="0" borderId="1" xfId="1" applyNumberFormat="1" applyFont="1" applyFill="1" applyBorder="1" applyAlignment="1" applyProtection="1">
      <alignment horizontal="center" vertical="top"/>
    </xf>
    <xf numFmtId="0" fontId="19" fillId="0" borderId="1" xfId="1" applyNumberFormat="1" applyFont="1" applyFill="1" applyBorder="1" applyAlignment="1" applyProtection="1">
      <alignment horizontal="center" vertical="top"/>
    </xf>
    <xf numFmtId="0" fontId="20" fillId="0" borderId="1" xfId="1" applyNumberFormat="1" applyFont="1" applyFill="1" applyBorder="1" applyAlignment="1" applyProtection="1">
      <alignment horizontal="center" vertical="top" wrapText="1"/>
    </xf>
    <xf numFmtId="0" fontId="19" fillId="0" borderId="1" xfId="1" applyNumberFormat="1" applyFont="1" applyFill="1" applyBorder="1" applyAlignment="1" applyProtection="1">
      <alignment horizontal="center" vertical="top" wrapText="1"/>
    </xf>
    <xf numFmtId="164" fontId="19" fillId="0" borderId="1" xfId="1" applyNumberFormat="1" applyFont="1" applyFill="1" applyBorder="1" applyAlignment="1" applyProtection="1">
      <alignment horizontal="center" vertical="top" wrapText="1"/>
    </xf>
    <xf numFmtId="165" fontId="19" fillId="3" borderId="1" xfId="1" applyNumberFormat="1" applyFont="1" applyFill="1" applyBorder="1" applyAlignment="1" applyProtection="1">
      <alignment horizontal="center" vertical="top" wrapText="1"/>
    </xf>
    <xf numFmtId="166" fontId="21" fillId="3" borderId="1" xfId="1" applyNumberFormat="1" applyFont="1" applyFill="1" applyBorder="1" applyAlignment="1" applyProtection="1">
      <alignment horizontal="center" vertical="top" wrapText="1"/>
    </xf>
    <xf numFmtId="49" fontId="22" fillId="3" borderId="0" xfId="1" applyNumberFormat="1" applyFont="1" applyFill="1" applyBorder="1" applyAlignment="1" applyProtection="1">
      <alignment horizontal="center" vertical="top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justify" vertical="top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/>
    </xf>
    <xf numFmtId="165" fontId="7" fillId="3" borderId="1" xfId="1" applyNumberFormat="1" applyFont="1" applyFill="1" applyBorder="1" applyAlignment="1" applyProtection="1">
      <alignment horizontal="center" vertical="center"/>
    </xf>
    <xf numFmtId="166" fontId="7" fillId="3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left" vertical="top" wrapText="1"/>
    </xf>
    <xf numFmtId="49" fontId="23" fillId="0" borderId="1" xfId="1" applyNumberFormat="1" applyFont="1" applyFill="1" applyBorder="1" applyAlignment="1" applyProtection="1">
      <alignment horizontal="center" vertical="top"/>
    </xf>
    <xf numFmtId="0" fontId="10" fillId="0" borderId="1" xfId="1" applyNumberFormat="1" applyFont="1" applyFill="1" applyBorder="1" applyAlignment="1" applyProtection="1">
      <alignment horizontal="justify" vertical="top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/>
    </xf>
    <xf numFmtId="165" fontId="3" fillId="3" borderId="1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6" fontId="3" fillId="3" borderId="1" xfId="1" applyNumberFormat="1" applyFont="1" applyFill="1" applyBorder="1" applyAlignment="1" applyProtection="1">
      <alignment horizontal="center" vertic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49" fontId="17" fillId="3" borderId="1" xfId="1" applyNumberFormat="1" applyFont="1" applyFill="1" applyBorder="1" applyAlignment="1" applyProtection="1">
      <alignment vertical="top"/>
    </xf>
    <xf numFmtId="0" fontId="10" fillId="0" borderId="1" xfId="1" applyNumberFormat="1" applyFont="1" applyFill="1" applyBorder="1" applyAlignment="1" applyProtection="1">
      <alignment vertical="top" wrapText="1"/>
    </xf>
    <xf numFmtId="0" fontId="4" fillId="3" borderId="1" xfId="1" applyFont="1" applyFill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top" wrapText="1"/>
    </xf>
    <xf numFmtId="49" fontId="10" fillId="4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 applyProtection="1">
      <alignment horizontal="center" vertical="center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49" fontId="14" fillId="3" borderId="0" xfId="1" applyNumberFormat="1" applyFont="1" applyFill="1" applyBorder="1" applyAlignment="1" applyProtection="1">
      <alignment vertical="top"/>
    </xf>
    <xf numFmtId="49" fontId="24" fillId="0" borderId="1" xfId="1" applyNumberFormat="1" applyFont="1" applyFill="1" applyBorder="1" applyAlignment="1" applyProtection="1">
      <alignment horizontal="center" vertical="top"/>
    </xf>
    <xf numFmtId="49" fontId="10" fillId="0" borderId="1" xfId="1" applyNumberFormat="1" applyFont="1" applyFill="1" applyBorder="1" applyAlignment="1" applyProtection="1">
      <alignment vertical="top" wrapText="1"/>
    </xf>
    <xf numFmtId="49" fontId="10" fillId="0" borderId="0" xfId="1" applyNumberFormat="1" applyFont="1" applyFill="1" applyBorder="1" applyAlignment="1" applyProtection="1">
      <alignment vertical="top" wrapText="1"/>
    </xf>
    <xf numFmtId="49" fontId="14" fillId="3" borderId="1" xfId="1" applyNumberFormat="1" applyFont="1" applyFill="1" applyBorder="1" applyAlignment="1" applyProtection="1">
      <alignment vertical="top"/>
    </xf>
    <xf numFmtId="49" fontId="14" fillId="0" borderId="1" xfId="1" applyNumberFormat="1" applyFont="1" applyFill="1" applyBorder="1" applyAlignment="1" applyProtection="1">
      <alignment vertical="top"/>
    </xf>
    <xf numFmtId="0" fontId="4" fillId="3" borderId="1" xfId="1" applyFont="1" applyFill="1" applyBorder="1" applyAlignment="1">
      <alignment horizontal="justify" vertical="top" wrapText="1"/>
    </xf>
    <xf numFmtId="165" fontId="3" fillId="0" borderId="1" xfId="1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Fill="1" applyBorder="1" applyAlignment="1" applyProtection="1">
      <alignment horizontal="center" vertical="top"/>
    </xf>
    <xf numFmtId="49" fontId="10" fillId="0" borderId="1" xfId="1" applyNumberFormat="1" applyFont="1" applyFill="1" applyBorder="1" applyAlignment="1" applyProtection="1">
      <alignment horizontal="center" vertical="top"/>
    </xf>
    <xf numFmtId="0" fontId="4" fillId="0" borderId="1" xfId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top" wrapText="1"/>
    </xf>
    <xf numFmtId="49" fontId="10" fillId="0" borderId="1" xfId="1" applyNumberFormat="1" applyFont="1" applyBorder="1" applyAlignment="1">
      <alignment horizontal="center" vertical="center"/>
    </xf>
    <xf numFmtId="0" fontId="4" fillId="3" borderId="0" xfId="1" applyFont="1" applyFill="1" applyAlignment="1">
      <alignment horizontal="justify" vertical="top" wrapText="1"/>
    </xf>
    <xf numFmtId="49" fontId="10" fillId="3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justify" vertical="top" wrapText="1"/>
    </xf>
    <xf numFmtId="0" fontId="10" fillId="0" borderId="1" xfId="1" applyFont="1" applyBorder="1" applyAlignment="1">
      <alignment horizontal="left" vertical="center" wrapText="1"/>
    </xf>
    <xf numFmtId="49" fontId="14" fillId="3" borderId="0" xfId="1" applyNumberFormat="1" applyFont="1" applyFill="1" applyBorder="1" applyAlignment="1" applyProtection="1">
      <alignment horizontal="center" vertical="top"/>
    </xf>
    <xf numFmtId="0" fontId="5" fillId="0" borderId="1" xfId="1" applyNumberFormat="1" applyFont="1" applyFill="1" applyBorder="1" applyAlignment="1" applyProtection="1">
      <alignment horizontal="justify" vertical="top" wrapText="1"/>
    </xf>
    <xf numFmtId="12" fontId="4" fillId="0" borderId="1" xfId="1" applyNumberFormat="1" applyFont="1" applyFill="1" applyBorder="1" applyAlignment="1" applyProtection="1">
      <alignment horizontal="center" vertical="center" wrapText="1"/>
    </xf>
    <xf numFmtId="12" fontId="10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justify" vertical="top" wrapText="1"/>
    </xf>
    <xf numFmtId="0" fontId="4" fillId="3" borderId="0" xfId="1" applyFont="1" applyFill="1" applyAlignment="1">
      <alignment vertical="top" wrapText="1"/>
    </xf>
    <xf numFmtId="165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5" fontId="3" fillId="3" borderId="1" xfId="1" applyNumberFormat="1" applyFont="1" applyFill="1" applyBorder="1" applyAlignment="1" applyProtection="1">
      <alignment horizontal="center" vertical="center" wrapText="1"/>
    </xf>
    <xf numFmtId="165" fontId="7" fillId="3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>
      <alignment horizontal="justify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justify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justify" vertical="center" wrapText="1"/>
    </xf>
    <xf numFmtId="0" fontId="10" fillId="0" borderId="1" xfId="1" applyNumberFormat="1" applyFont="1" applyFill="1" applyBorder="1" applyAlignment="1" applyProtection="1">
      <alignment horizontal="left" vertical="justify" wrapText="1"/>
    </xf>
    <xf numFmtId="49" fontId="4" fillId="0" borderId="1" xfId="1" applyNumberFormat="1" applyFont="1" applyFill="1" applyBorder="1" applyAlignment="1" applyProtection="1">
      <alignment horizontal="center" vertical="top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justify" vertical="top"/>
    </xf>
    <xf numFmtId="49" fontId="10" fillId="0" borderId="1" xfId="1" applyNumberFormat="1" applyFont="1" applyFill="1" applyBorder="1" applyAlignment="1" applyProtection="1">
      <alignment horizontal="left" vertical="top"/>
    </xf>
    <xf numFmtId="0" fontId="14" fillId="0" borderId="1" xfId="1" applyNumberFormat="1" applyFont="1" applyFill="1" applyBorder="1" applyAlignment="1" applyProtection="1">
      <alignment vertical="top"/>
    </xf>
    <xf numFmtId="165" fontId="7" fillId="3" borderId="2" xfId="1" applyNumberFormat="1" applyFont="1" applyFill="1" applyBorder="1" applyAlignment="1" applyProtection="1">
      <alignment horizontal="center" vertical="center"/>
    </xf>
    <xf numFmtId="0" fontId="14" fillId="3" borderId="0" xfId="1" applyFont="1" applyFill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left" vertical="top"/>
    </xf>
    <xf numFmtId="0" fontId="14" fillId="3" borderId="0" xfId="1" applyNumberFormat="1" applyFont="1" applyFill="1" applyBorder="1" applyAlignment="1" applyProtection="1">
      <alignment horizontal="center" vertical="top"/>
    </xf>
    <xf numFmtId="0" fontId="2" fillId="3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18718273-F0B8-4AEF-9C6A-4E6DC8332A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6DED6-99E0-44A8-9FD8-29068ACCE1A8}">
  <dimension ref="A1:AB48"/>
  <sheetViews>
    <sheetView view="pageBreakPreview" topLeftCell="A43" zoomScale="110" zoomScaleNormal="100" zoomScaleSheetLayoutView="110" workbookViewId="0">
      <selection activeCell="G10" sqref="G10"/>
    </sheetView>
  </sheetViews>
  <sheetFormatPr defaultRowHeight="12.75" x14ac:dyDescent="0.2"/>
  <cols>
    <col min="1" max="1" width="4.140625" customWidth="1"/>
    <col min="2" max="2" width="5.42578125" customWidth="1"/>
    <col min="3" max="3" width="25.140625" customWidth="1"/>
    <col min="4" max="4" width="52.28515625" customWidth="1"/>
    <col min="5" max="6" width="18.42578125" style="5" customWidth="1"/>
    <col min="7" max="7" width="16.140625" style="6" customWidth="1"/>
    <col min="257" max="257" width="4.140625" customWidth="1"/>
    <col min="258" max="258" width="5.42578125" customWidth="1"/>
    <col min="259" max="259" width="25.140625" customWidth="1"/>
    <col min="260" max="260" width="52.28515625" customWidth="1"/>
    <col min="261" max="262" width="18.42578125" customWidth="1"/>
    <col min="263" max="263" width="16.140625" customWidth="1"/>
    <col min="513" max="513" width="4.140625" customWidth="1"/>
    <col min="514" max="514" width="5.42578125" customWidth="1"/>
    <col min="515" max="515" width="25.140625" customWidth="1"/>
    <col min="516" max="516" width="52.28515625" customWidth="1"/>
    <col min="517" max="518" width="18.42578125" customWidth="1"/>
    <col min="519" max="519" width="16.140625" customWidth="1"/>
    <col min="769" max="769" width="4.140625" customWidth="1"/>
    <col min="770" max="770" width="5.42578125" customWidth="1"/>
    <col min="771" max="771" width="25.140625" customWidth="1"/>
    <col min="772" max="772" width="52.28515625" customWidth="1"/>
    <col min="773" max="774" width="18.42578125" customWidth="1"/>
    <col min="775" max="775" width="16.140625" customWidth="1"/>
    <col min="1025" max="1025" width="4.140625" customWidth="1"/>
    <col min="1026" max="1026" width="5.42578125" customWidth="1"/>
    <col min="1027" max="1027" width="25.140625" customWidth="1"/>
    <col min="1028" max="1028" width="52.28515625" customWidth="1"/>
    <col min="1029" max="1030" width="18.42578125" customWidth="1"/>
    <col min="1031" max="1031" width="16.140625" customWidth="1"/>
    <col min="1281" max="1281" width="4.140625" customWidth="1"/>
    <col min="1282" max="1282" width="5.42578125" customWidth="1"/>
    <col min="1283" max="1283" width="25.140625" customWidth="1"/>
    <col min="1284" max="1284" width="52.28515625" customWidth="1"/>
    <col min="1285" max="1286" width="18.42578125" customWidth="1"/>
    <col min="1287" max="1287" width="16.140625" customWidth="1"/>
    <col min="1537" max="1537" width="4.140625" customWidth="1"/>
    <col min="1538" max="1538" width="5.42578125" customWidth="1"/>
    <col min="1539" max="1539" width="25.140625" customWidth="1"/>
    <col min="1540" max="1540" width="52.28515625" customWidth="1"/>
    <col min="1541" max="1542" width="18.42578125" customWidth="1"/>
    <col min="1543" max="1543" width="16.140625" customWidth="1"/>
    <col min="1793" max="1793" width="4.140625" customWidth="1"/>
    <col min="1794" max="1794" width="5.42578125" customWidth="1"/>
    <col min="1795" max="1795" width="25.140625" customWidth="1"/>
    <col min="1796" max="1796" width="52.28515625" customWidth="1"/>
    <col min="1797" max="1798" width="18.42578125" customWidth="1"/>
    <col min="1799" max="1799" width="16.140625" customWidth="1"/>
    <col min="2049" max="2049" width="4.140625" customWidth="1"/>
    <col min="2050" max="2050" width="5.42578125" customWidth="1"/>
    <col min="2051" max="2051" width="25.140625" customWidth="1"/>
    <col min="2052" max="2052" width="52.28515625" customWidth="1"/>
    <col min="2053" max="2054" width="18.42578125" customWidth="1"/>
    <col min="2055" max="2055" width="16.140625" customWidth="1"/>
    <col min="2305" max="2305" width="4.140625" customWidth="1"/>
    <col min="2306" max="2306" width="5.42578125" customWidth="1"/>
    <col min="2307" max="2307" width="25.140625" customWidth="1"/>
    <col min="2308" max="2308" width="52.28515625" customWidth="1"/>
    <col min="2309" max="2310" width="18.42578125" customWidth="1"/>
    <col min="2311" max="2311" width="16.140625" customWidth="1"/>
    <col min="2561" max="2561" width="4.140625" customWidth="1"/>
    <col min="2562" max="2562" width="5.42578125" customWidth="1"/>
    <col min="2563" max="2563" width="25.140625" customWidth="1"/>
    <col min="2564" max="2564" width="52.28515625" customWidth="1"/>
    <col min="2565" max="2566" width="18.42578125" customWidth="1"/>
    <col min="2567" max="2567" width="16.140625" customWidth="1"/>
    <col min="2817" max="2817" width="4.140625" customWidth="1"/>
    <col min="2818" max="2818" width="5.42578125" customWidth="1"/>
    <col min="2819" max="2819" width="25.140625" customWidth="1"/>
    <col min="2820" max="2820" width="52.28515625" customWidth="1"/>
    <col min="2821" max="2822" width="18.42578125" customWidth="1"/>
    <col min="2823" max="2823" width="16.140625" customWidth="1"/>
    <col min="3073" max="3073" width="4.140625" customWidth="1"/>
    <col min="3074" max="3074" width="5.42578125" customWidth="1"/>
    <col min="3075" max="3075" width="25.140625" customWidth="1"/>
    <col min="3076" max="3076" width="52.28515625" customWidth="1"/>
    <col min="3077" max="3078" width="18.42578125" customWidth="1"/>
    <col min="3079" max="3079" width="16.140625" customWidth="1"/>
    <col min="3329" max="3329" width="4.140625" customWidth="1"/>
    <col min="3330" max="3330" width="5.42578125" customWidth="1"/>
    <col min="3331" max="3331" width="25.140625" customWidth="1"/>
    <col min="3332" max="3332" width="52.28515625" customWidth="1"/>
    <col min="3333" max="3334" width="18.42578125" customWidth="1"/>
    <col min="3335" max="3335" width="16.140625" customWidth="1"/>
    <col min="3585" max="3585" width="4.140625" customWidth="1"/>
    <col min="3586" max="3586" width="5.42578125" customWidth="1"/>
    <col min="3587" max="3587" width="25.140625" customWidth="1"/>
    <col min="3588" max="3588" width="52.28515625" customWidth="1"/>
    <col min="3589" max="3590" width="18.42578125" customWidth="1"/>
    <col min="3591" max="3591" width="16.140625" customWidth="1"/>
    <col min="3841" max="3841" width="4.140625" customWidth="1"/>
    <col min="3842" max="3842" width="5.42578125" customWidth="1"/>
    <col min="3843" max="3843" width="25.140625" customWidth="1"/>
    <col min="3844" max="3844" width="52.28515625" customWidth="1"/>
    <col min="3845" max="3846" width="18.42578125" customWidth="1"/>
    <col min="3847" max="3847" width="16.140625" customWidth="1"/>
    <col min="4097" max="4097" width="4.140625" customWidth="1"/>
    <col min="4098" max="4098" width="5.42578125" customWidth="1"/>
    <col min="4099" max="4099" width="25.140625" customWidth="1"/>
    <col min="4100" max="4100" width="52.28515625" customWidth="1"/>
    <col min="4101" max="4102" width="18.42578125" customWidth="1"/>
    <col min="4103" max="4103" width="16.140625" customWidth="1"/>
    <col min="4353" max="4353" width="4.140625" customWidth="1"/>
    <col min="4354" max="4354" width="5.42578125" customWidth="1"/>
    <col min="4355" max="4355" width="25.140625" customWidth="1"/>
    <col min="4356" max="4356" width="52.28515625" customWidth="1"/>
    <col min="4357" max="4358" width="18.42578125" customWidth="1"/>
    <col min="4359" max="4359" width="16.140625" customWidth="1"/>
    <col min="4609" max="4609" width="4.140625" customWidth="1"/>
    <col min="4610" max="4610" width="5.42578125" customWidth="1"/>
    <col min="4611" max="4611" width="25.140625" customWidth="1"/>
    <col min="4612" max="4612" width="52.28515625" customWidth="1"/>
    <col min="4613" max="4614" width="18.42578125" customWidth="1"/>
    <col min="4615" max="4615" width="16.140625" customWidth="1"/>
    <col min="4865" max="4865" width="4.140625" customWidth="1"/>
    <col min="4866" max="4866" width="5.42578125" customWidth="1"/>
    <col min="4867" max="4867" width="25.140625" customWidth="1"/>
    <col min="4868" max="4868" width="52.28515625" customWidth="1"/>
    <col min="4869" max="4870" width="18.42578125" customWidth="1"/>
    <col min="4871" max="4871" width="16.140625" customWidth="1"/>
    <col min="5121" max="5121" width="4.140625" customWidth="1"/>
    <col min="5122" max="5122" width="5.42578125" customWidth="1"/>
    <col min="5123" max="5123" width="25.140625" customWidth="1"/>
    <col min="5124" max="5124" width="52.28515625" customWidth="1"/>
    <col min="5125" max="5126" width="18.42578125" customWidth="1"/>
    <col min="5127" max="5127" width="16.140625" customWidth="1"/>
    <col min="5377" max="5377" width="4.140625" customWidth="1"/>
    <col min="5378" max="5378" width="5.42578125" customWidth="1"/>
    <col min="5379" max="5379" width="25.140625" customWidth="1"/>
    <col min="5380" max="5380" width="52.28515625" customWidth="1"/>
    <col min="5381" max="5382" width="18.42578125" customWidth="1"/>
    <col min="5383" max="5383" width="16.140625" customWidth="1"/>
    <col min="5633" max="5633" width="4.140625" customWidth="1"/>
    <col min="5634" max="5634" width="5.42578125" customWidth="1"/>
    <col min="5635" max="5635" width="25.140625" customWidth="1"/>
    <col min="5636" max="5636" width="52.28515625" customWidth="1"/>
    <col min="5637" max="5638" width="18.42578125" customWidth="1"/>
    <col min="5639" max="5639" width="16.140625" customWidth="1"/>
    <col min="5889" max="5889" width="4.140625" customWidth="1"/>
    <col min="5890" max="5890" width="5.42578125" customWidth="1"/>
    <col min="5891" max="5891" width="25.140625" customWidth="1"/>
    <col min="5892" max="5892" width="52.28515625" customWidth="1"/>
    <col min="5893" max="5894" width="18.42578125" customWidth="1"/>
    <col min="5895" max="5895" width="16.140625" customWidth="1"/>
    <col min="6145" max="6145" width="4.140625" customWidth="1"/>
    <col min="6146" max="6146" width="5.42578125" customWidth="1"/>
    <col min="6147" max="6147" width="25.140625" customWidth="1"/>
    <col min="6148" max="6148" width="52.28515625" customWidth="1"/>
    <col min="6149" max="6150" width="18.42578125" customWidth="1"/>
    <col min="6151" max="6151" width="16.140625" customWidth="1"/>
    <col min="6401" max="6401" width="4.140625" customWidth="1"/>
    <col min="6402" max="6402" width="5.42578125" customWidth="1"/>
    <col min="6403" max="6403" width="25.140625" customWidth="1"/>
    <col min="6404" max="6404" width="52.28515625" customWidth="1"/>
    <col min="6405" max="6406" width="18.42578125" customWidth="1"/>
    <col min="6407" max="6407" width="16.140625" customWidth="1"/>
    <col min="6657" max="6657" width="4.140625" customWidth="1"/>
    <col min="6658" max="6658" width="5.42578125" customWidth="1"/>
    <col min="6659" max="6659" width="25.140625" customWidth="1"/>
    <col min="6660" max="6660" width="52.28515625" customWidth="1"/>
    <col min="6661" max="6662" width="18.42578125" customWidth="1"/>
    <col min="6663" max="6663" width="16.140625" customWidth="1"/>
    <col min="6913" max="6913" width="4.140625" customWidth="1"/>
    <col min="6914" max="6914" width="5.42578125" customWidth="1"/>
    <col min="6915" max="6915" width="25.140625" customWidth="1"/>
    <col min="6916" max="6916" width="52.28515625" customWidth="1"/>
    <col min="6917" max="6918" width="18.42578125" customWidth="1"/>
    <col min="6919" max="6919" width="16.140625" customWidth="1"/>
    <col min="7169" max="7169" width="4.140625" customWidth="1"/>
    <col min="7170" max="7170" width="5.42578125" customWidth="1"/>
    <col min="7171" max="7171" width="25.140625" customWidth="1"/>
    <col min="7172" max="7172" width="52.28515625" customWidth="1"/>
    <col min="7173" max="7174" width="18.42578125" customWidth="1"/>
    <col min="7175" max="7175" width="16.140625" customWidth="1"/>
    <col min="7425" max="7425" width="4.140625" customWidth="1"/>
    <col min="7426" max="7426" width="5.42578125" customWidth="1"/>
    <col min="7427" max="7427" width="25.140625" customWidth="1"/>
    <col min="7428" max="7428" width="52.28515625" customWidth="1"/>
    <col min="7429" max="7430" width="18.42578125" customWidth="1"/>
    <col min="7431" max="7431" width="16.140625" customWidth="1"/>
    <col min="7681" max="7681" width="4.140625" customWidth="1"/>
    <col min="7682" max="7682" width="5.42578125" customWidth="1"/>
    <col min="7683" max="7683" width="25.140625" customWidth="1"/>
    <col min="7684" max="7684" width="52.28515625" customWidth="1"/>
    <col min="7685" max="7686" width="18.42578125" customWidth="1"/>
    <col min="7687" max="7687" width="16.140625" customWidth="1"/>
    <col min="7937" max="7937" width="4.140625" customWidth="1"/>
    <col min="7938" max="7938" width="5.42578125" customWidth="1"/>
    <col min="7939" max="7939" width="25.140625" customWidth="1"/>
    <col min="7940" max="7940" width="52.28515625" customWidth="1"/>
    <col min="7941" max="7942" width="18.42578125" customWidth="1"/>
    <col min="7943" max="7943" width="16.140625" customWidth="1"/>
    <col min="8193" max="8193" width="4.140625" customWidth="1"/>
    <col min="8194" max="8194" width="5.42578125" customWidth="1"/>
    <col min="8195" max="8195" width="25.140625" customWidth="1"/>
    <col min="8196" max="8196" width="52.28515625" customWidth="1"/>
    <col min="8197" max="8198" width="18.42578125" customWidth="1"/>
    <col min="8199" max="8199" width="16.140625" customWidth="1"/>
    <col min="8449" max="8449" width="4.140625" customWidth="1"/>
    <col min="8450" max="8450" width="5.42578125" customWidth="1"/>
    <col min="8451" max="8451" width="25.140625" customWidth="1"/>
    <col min="8452" max="8452" width="52.28515625" customWidth="1"/>
    <col min="8453" max="8454" width="18.42578125" customWidth="1"/>
    <col min="8455" max="8455" width="16.140625" customWidth="1"/>
    <col min="8705" max="8705" width="4.140625" customWidth="1"/>
    <col min="8706" max="8706" width="5.42578125" customWidth="1"/>
    <col min="8707" max="8707" width="25.140625" customWidth="1"/>
    <col min="8708" max="8708" width="52.28515625" customWidth="1"/>
    <col min="8709" max="8710" width="18.42578125" customWidth="1"/>
    <col min="8711" max="8711" width="16.140625" customWidth="1"/>
    <col min="8961" max="8961" width="4.140625" customWidth="1"/>
    <col min="8962" max="8962" width="5.42578125" customWidth="1"/>
    <col min="8963" max="8963" width="25.140625" customWidth="1"/>
    <col min="8964" max="8964" width="52.28515625" customWidth="1"/>
    <col min="8965" max="8966" width="18.42578125" customWidth="1"/>
    <col min="8967" max="8967" width="16.140625" customWidth="1"/>
    <col min="9217" max="9217" width="4.140625" customWidth="1"/>
    <col min="9218" max="9218" width="5.42578125" customWidth="1"/>
    <col min="9219" max="9219" width="25.140625" customWidth="1"/>
    <col min="9220" max="9220" width="52.28515625" customWidth="1"/>
    <col min="9221" max="9222" width="18.42578125" customWidth="1"/>
    <col min="9223" max="9223" width="16.140625" customWidth="1"/>
    <col min="9473" max="9473" width="4.140625" customWidth="1"/>
    <col min="9474" max="9474" width="5.42578125" customWidth="1"/>
    <col min="9475" max="9475" width="25.140625" customWidth="1"/>
    <col min="9476" max="9476" width="52.28515625" customWidth="1"/>
    <col min="9477" max="9478" width="18.42578125" customWidth="1"/>
    <col min="9479" max="9479" width="16.140625" customWidth="1"/>
    <col min="9729" max="9729" width="4.140625" customWidth="1"/>
    <col min="9730" max="9730" width="5.42578125" customWidth="1"/>
    <col min="9731" max="9731" width="25.140625" customWidth="1"/>
    <col min="9732" max="9732" width="52.28515625" customWidth="1"/>
    <col min="9733" max="9734" width="18.42578125" customWidth="1"/>
    <col min="9735" max="9735" width="16.140625" customWidth="1"/>
    <col min="9985" max="9985" width="4.140625" customWidth="1"/>
    <col min="9986" max="9986" width="5.42578125" customWidth="1"/>
    <col min="9987" max="9987" width="25.140625" customWidth="1"/>
    <col min="9988" max="9988" width="52.28515625" customWidth="1"/>
    <col min="9989" max="9990" width="18.42578125" customWidth="1"/>
    <col min="9991" max="9991" width="16.140625" customWidth="1"/>
    <col min="10241" max="10241" width="4.140625" customWidth="1"/>
    <col min="10242" max="10242" width="5.42578125" customWidth="1"/>
    <col min="10243" max="10243" width="25.140625" customWidth="1"/>
    <col min="10244" max="10244" width="52.28515625" customWidth="1"/>
    <col min="10245" max="10246" width="18.42578125" customWidth="1"/>
    <col min="10247" max="10247" width="16.140625" customWidth="1"/>
    <col min="10497" max="10497" width="4.140625" customWidth="1"/>
    <col min="10498" max="10498" width="5.42578125" customWidth="1"/>
    <col min="10499" max="10499" width="25.140625" customWidth="1"/>
    <col min="10500" max="10500" width="52.28515625" customWidth="1"/>
    <col min="10501" max="10502" width="18.42578125" customWidth="1"/>
    <col min="10503" max="10503" width="16.140625" customWidth="1"/>
    <col min="10753" max="10753" width="4.140625" customWidth="1"/>
    <col min="10754" max="10754" width="5.42578125" customWidth="1"/>
    <col min="10755" max="10755" width="25.140625" customWidth="1"/>
    <col min="10756" max="10756" width="52.28515625" customWidth="1"/>
    <col min="10757" max="10758" width="18.42578125" customWidth="1"/>
    <col min="10759" max="10759" width="16.140625" customWidth="1"/>
    <col min="11009" max="11009" width="4.140625" customWidth="1"/>
    <col min="11010" max="11010" width="5.42578125" customWidth="1"/>
    <col min="11011" max="11011" width="25.140625" customWidth="1"/>
    <col min="11012" max="11012" width="52.28515625" customWidth="1"/>
    <col min="11013" max="11014" width="18.42578125" customWidth="1"/>
    <col min="11015" max="11015" width="16.140625" customWidth="1"/>
    <col min="11265" max="11265" width="4.140625" customWidth="1"/>
    <col min="11266" max="11266" width="5.42578125" customWidth="1"/>
    <col min="11267" max="11267" width="25.140625" customWidth="1"/>
    <col min="11268" max="11268" width="52.28515625" customWidth="1"/>
    <col min="11269" max="11270" width="18.42578125" customWidth="1"/>
    <col min="11271" max="11271" width="16.140625" customWidth="1"/>
    <col min="11521" max="11521" width="4.140625" customWidth="1"/>
    <col min="11522" max="11522" width="5.42578125" customWidth="1"/>
    <col min="11523" max="11523" width="25.140625" customWidth="1"/>
    <col min="11524" max="11524" width="52.28515625" customWidth="1"/>
    <col min="11525" max="11526" width="18.42578125" customWidth="1"/>
    <col min="11527" max="11527" width="16.140625" customWidth="1"/>
    <col min="11777" max="11777" width="4.140625" customWidth="1"/>
    <col min="11778" max="11778" width="5.42578125" customWidth="1"/>
    <col min="11779" max="11779" width="25.140625" customWidth="1"/>
    <col min="11780" max="11780" width="52.28515625" customWidth="1"/>
    <col min="11781" max="11782" width="18.42578125" customWidth="1"/>
    <col min="11783" max="11783" width="16.140625" customWidth="1"/>
    <col min="12033" max="12033" width="4.140625" customWidth="1"/>
    <col min="12034" max="12034" width="5.42578125" customWidth="1"/>
    <col min="12035" max="12035" width="25.140625" customWidth="1"/>
    <col min="12036" max="12036" width="52.28515625" customWidth="1"/>
    <col min="12037" max="12038" width="18.42578125" customWidth="1"/>
    <col min="12039" max="12039" width="16.140625" customWidth="1"/>
    <col min="12289" max="12289" width="4.140625" customWidth="1"/>
    <col min="12290" max="12290" width="5.42578125" customWidth="1"/>
    <col min="12291" max="12291" width="25.140625" customWidth="1"/>
    <col min="12292" max="12292" width="52.28515625" customWidth="1"/>
    <col min="12293" max="12294" width="18.42578125" customWidth="1"/>
    <col min="12295" max="12295" width="16.140625" customWidth="1"/>
    <col min="12545" max="12545" width="4.140625" customWidth="1"/>
    <col min="12546" max="12546" width="5.42578125" customWidth="1"/>
    <col min="12547" max="12547" width="25.140625" customWidth="1"/>
    <col min="12548" max="12548" width="52.28515625" customWidth="1"/>
    <col min="12549" max="12550" width="18.42578125" customWidth="1"/>
    <col min="12551" max="12551" width="16.140625" customWidth="1"/>
    <col min="12801" max="12801" width="4.140625" customWidth="1"/>
    <col min="12802" max="12802" width="5.42578125" customWidth="1"/>
    <col min="12803" max="12803" width="25.140625" customWidth="1"/>
    <col min="12804" max="12804" width="52.28515625" customWidth="1"/>
    <col min="12805" max="12806" width="18.42578125" customWidth="1"/>
    <col min="12807" max="12807" width="16.140625" customWidth="1"/>
    <col min="13057" max="13057" width="4.140625" customWidth="1"/>
    <col min="13058" max="13058" width="5.42578125" customWidth="1"/>
    <col min="13059" max="13059" width="25.140625" customWidth="1"/>
    <col min="13060" max="13060" width="52.28515625" customWidth="1"/>
    <col min="13061" max="13062" width="18.42578125" customWidth="1"/>
    <col min="13063" max="13063" width="16.140625" customWidth="1"/>
    <col min="13313" max="13313" width="4.140625" customWidth="1"/>
    <col min="13314" max="13314" width="5.42578125" customWidth="1"/>
    <col min="13315" max="13315" width="25.140625" customWidth="1"/>
    <col min="13316" max="13316" width="52.28515625" customWidth="1"/>
    <col min="13317" max="13318" width="18.42578125" customWidth="1"/>
    <col min="13319" max="13319" width="16.140625" customWidth="1"/>
    <col min="13569" max="13569" width="4.140625" customWidth="1"/>
    <col min="13570" max="13570" width="5.42578125" customWidth="1"/>
    <col min="13571" max="13571" width="25.140625" customWidth="1"/>
    <col min="13572" max="13572" width="52.28515625" customWidth="1"/>
    <col min="13573" max="13574" width="18.42578125" customWidth="1"/>
    <col min="13575" max="13575" width="16.140625" customWidth="1"/>
    <col min="13825" max="13825" width="4.140625" customWidth="1"/>
    <col min="13826" max="13826" width="5.42578125" customWidth="1"/>
    <col min="13827" max="13827" width="25.140625" customWidth="1"/>
    <col min="13828" max="13828" width="52.28515625" customWidth="1"/>
    <col min="13829" max="13830" width="18.42578125" customWidth="1"/>
    <col min="13831" max="13831" width="16.140625" customWidth="1"/>
    <col min="14081" max="14081" width="4.140625" customWidth="1"/>
    <col min="14082" max="14082" width="5.42578125" customWidth="1"/>
    <col min="14083" max="14083" width="25.140625" customWidth="1"/>
    <col min="14084" max="14084" width="52.28515625" customWidth="1"/>
    <col min="14085" max="14086" width="18.42578125" customWidth="1"/>
    <col min="14087" max="14087" width="16.140625" customWidth="1"/>
    <col min="14337" max="14337" width="4.140625" customWidth="1"/>
    <col min="14338" max="14338" width="5.42578125" customWidth="1"/>
    <col min="14339" max="14339" width="25.140625" customWidth="1"/>
    <col min="14340" max="14340" width="52.28515625" customWidth="1"/>
    <col min="14341" max="14342" width="18.42578125" customWidth="1"/>
    <col min="14343" max="14343" width="16.140625" customWidth="1"/>
    <col min="14593" max="14593" width="4.140625" customWidth="1"/>
    <col min="14594" max="14594" width="5.42578125" customWidth="1"/>
    <col min="14595" max="14595" width="25.140625" customWidth="1"/>
    <col min="14596" max="14596" width="52.28515625" customWidth="1"/>
    <col min="14597" max="14598" width="18.42578125" customWidth="1"/>
    <col min="14599" max="14599" width="16.140625" customWidth="1"/>
    <col min="14849" max="14849" width="4.140625" customWidth="1"/>
    <col min="14850" max="14850" width="5.42578125" customWidth="1"/>
    <col min="14851" max="14851" width="25.140625" customWidth="1"/>
    <col min="14852" max="14852" width="52.28515625" customWidth="1"/>
    <col min="14853" max="14854" width="18.42578125" customWidth="1"/>
    <col min="14855" max="14855" width="16.140625" customWidth="1"/>
    <col min="15105" max="15105" width="4.140625" customWidth="1"/>
    <col min="15106" max="15106" width="5.42578125" customWidth="1"/>
    <col min="15107" max="15107" width="25.140625" customWidth="1"/>
    <col min="15108" max="15108" width="52.28515625" customWidth="1"/>
    <col min="15109" max="15110" width="18.42578125" customWidth="1"/>
    <col min="15111" max="15111" width="16.140625" customWidth="1"/>
    <col min="15361" max="15361" width="4.140625" customWidth="1"/>
    <col min="15362" max="15362" width="5.42578125" customWidth="1"/>
    <col min="15363" max="15363" width="25.140625" customWidth="1"/>
    <col min="15364" max="15364" width="52.28515625" customWidth="1"/>
    <col min="15365" max="15366" width="18.42578125" customWidth="1"/>
    <col min="15367" max="15367" width="16.140625" customWidth="1"/>
    <col min="15617" max="15617" width="4.140625" customWidth="1"/>
    <col min="15618" max="15618" width="5.42578125" customWidth="1"/>
    <col min="15619" max="15619" width="25.140625" customWidth="1"/>
    <col min="15620" max="15620" width="52.28515625" customWidth="1"/>
    <col min="15621" max="15622" width="18.42578125" customWidth="1"/>
    <col min="15623" max="15623" width="16.140625" customWidth="1"/>
    <col min="15873" max="15873" width="4.140625" customWidth="1"/>
    <col min="15874" max="15874" width="5.42578125" customWidth="1"/>
    <col min="15875" max="15875" width="25.140625" customWidth="1"/>
    <col min="15876" max="15876" width="52.28515625" customWidth="1"/>
    <col min="15877" max="15878" width="18.42578125" customWidth="1"/>
    <col min="15879" max="15879" width="16.140625" customWidth="1"/>
    <col min="16129" max="16129" width="4.140625" customWidth="1"/>
    <col min="16130" max="16130" width="5.42578125" customWidth="1"/>
    <col min="16131" max="16131" width="25.140625" customWidth="1"/>
    <col min="16132" max="16132" width="52.28515625" customWidth="1"/>
    <col min="16133" max="16134" width="18.42578125" customWidth="1"/>
    <col min="16135" max="16135" width="16.140625" customWidth="1"/>
  </cols>
  <sheetData>
    <row r="1" spans="1:28" ht="25.5" customHeight="1" x14ac:dyDescent="0.25">
      <c r="D1" s="191"/>
      <c r="E1" s="191"/>
      <c r="F1" s="19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4.25" customHeight="1" x14ac:dyDescent="0.25">
      <c r="D2" s="2"/>
      <c r="E2" s="192"/>
      <c r="F2" s="19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21.75" customHeight="1" x14ac:dyDescent="0.2">
      <c r="A3" s="193" t="s">
        <v>0</v>
      </c>
      <c r="B3" s="193"/>
      <c r="C3" s="193"/>
      <c r="D3" s="193"/>
      <c r="E3" s="193"/>
      <c r="F3" s="193"/>
      <c r="G3" s="193"/>
    </row>
    <row r="4" spans="1:28" ht="34.5" customHeight="1" x14ac:dyDescent="0.2">
      <c r="A4" s="193"/>
      <c r="B4" s="193"/>
      <c r="C4" s="193"/>
      <c r="D4" s="193"/>
      <c r="E4" s="193"/>
      <c r="F4" s="193"/>
      <c r="G4" s="193"/>
    </row>
    <row r="5" spans="1:28" ht="23.25" customHeight="1" x14ac:dyDescent="0.25">
      <c r="A5" s="3"/>
      <c r="B5" s="3"/>
      <c r="C5" s="3"/>
      <c r="D5" s="3"/>
      <c r="E5" s="4"/>
    </row>
    <row r="6" spans="1:28" ht="25.5" customHeight="1" x14ac:dyDescent="0.2">
      <c r="A6" s="194" t="s">
        <v>1</v>
      </c>
      <c r="B6" s="195" t="s">
        <v>2</v>
      </c>
      <c r="C6" s="195"/>
      <c r="D6" s="196" t="s">
        <v>3</v>
      </c>
      <c r="E6" s="197" t="s">
        <v>4</v>
      </c>
      <c r="F6" s="197" t="s">
        <v>5</v>
      </c>
      <c r="G6" s="198" t="s">
        <v>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8" ht="14.25" customHeight="1" x14ac:dyDescent="0.2">
      <c r="A7" s="194"/>
      <c r="B7" s="195"/>
      <c r="C7" s="195"/>
      <c r="D7" s="196"/>
      <c r="E7" s="197"/>
      <c r="F7" s="197"/>
      <c r="G7" s="199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8" ht="39.75" customHeight="1" x14ac:dyDescent="0.2">
      <c r="A8" s="194"/>
      <c r="B8" s="195"/>
      <c r="C8" s="195"/>
      <c r="D8" s="196"/>
      <c r="E8" s="197"/>
      <c r="F8" s="197"/>
      <c r="G8" s="200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8" s="17" customFormat="1" ht="14.25" customHeight="1" x14ac:dyDescent="0.25">
      <c r="A9" s="8" t="s">
        <v>7</v>
      </c>
      <c r="B9" s="9" t="s">
        <v>8</v>
      </c>
      <c r="C9" s="10" t="s">
        <v>9</v>
      </c>
      <c r="D9" s="11" t="s">
        <v>10</v>
      </c>
      <c r="E9" s="12">
        <f>E10+E19+E24</f>
        <v>89211.7</v>
      </c>
      <c r="F9" s="12">
        <f>F10+F17+F19+F24</f>
        <v>19278.599999999999</v>
      </c>
      <c r="G9" s="13">
        <f t="shared" ref="G9:G16" si="0">F9/E9*100</f>
        <v>21.609945780654328</v>
      </c>
      <c r="H9" s="14"/>
      <c r="I9" s="14"/>
      <c r="J9" s="14"/>
      <c r="K9" s="15"/>
      <c r="L9" s="14"/>
      <c r="M9" s="14"/>
      <c r="N9" s="14"/>
      <c r="O9" s="15"/>
      <c r="P9" s="14"/>
      <c r="Q9" s="14"/>
      <c r="R9" s="14"/>
      <c r="S9" s="15"/>
      <c r="T9" s="14"/>
      <c r="U9" s="14"/>
      <c r="V9" s="14"/>
      <c r="W9" s="15"/>
      <c r="X9" s="14"/>
      <c r="Y9" s="14"/>
      <c r="Z9" s="16"/>
      <c r="AA9" s="16"/>
      <c r="AB9" s="16"/>
    </row>
    <row r="10" spans="1:28" s="22" customFormat="1" ht="18.75" x14ac:dyDescent="0.3">
      <c r="A10" s="18"/>
      <c r="B10" s="19" t="s">
        <v>8</v>
      </c>
      <c r="C10" s="20" t="s">
        <v>11</v>
      </c>
      <c r="D10" s="21" t="s">
        <v>12</v>
      </c>
      <c r="E10" s="13">
        <f>E11+E14+E15+E16</f>
        <v>85481.7</v>
      </c>
      <c r="F10" s="13">
        <f>F11+F15+F16</f>
        <v>18784.099999999999</v>
      </c>
      <c r="G10" s="13">
        <f t="shared" si="0"/>
        <v>21.974410897303166</v>
      </c>
      <c r="H10" s="14"/>
      <c r="I10" s="14"/>
      <c r="J10" s="14"/>
      <c r="K10" s="15"/>
      <c r="L10" s="14"/>
      <c r="M10" s="14"/>
      <c r="N10" s="14"/>
      <c r="O10" s="15"/>
      <c r="P10" s="14"/>
      <c r="Q10" s="14"/>
      <c r="R10" s="14"/>
      <c r="S10" s="15"/>
      <c r="T10" s="14"/>
      <c r="U10" s="14"/>
      <c r="V10" s="14"/>
      <c r="W10" s="15"/>
      <c r="X10" s="14"/>
      <c r="Y10" s="14"/>
      <c r="Z10" s="16"/>
      <c r="AA10" s="16"/>
      <c r="AB10" s="16"/>
    </row>
    <row r="11" spans="1:28" s="1" customFormat="1" ht="29.25" customHeight="1" x14ac:dyDescent="0.25">
      <c r="A11" s="23"/>
      <c r="B11" s="24" t="s">
        <v>13</v>
      </c>
      <c r="C11" s="25" t="s">
        <v>14</v>
      </c>
      <c r="D11" s="26" t="s">
        <v>15</v>
      </c>
      <c r="E11" s="27">
        <v>39016.699999999997</v>
      </c>
      <c r="F11" s="27">
        <f>F12+F13+F14</f>
        <v>7131.1</v>
      </c>
      <c r="G11" s="27">
        <f t="shared" si="0"/>
        <v>18.277045470272988</v>
      </c>
      <c r="H11" s="28"/>
      <c r="I11" s="28"/>
      <c r="J11" s="28"/>
      <c r="K11" s="29"/>
      <c r="L11" s="28"/>
      <c r="M11" s="28"/>
      <c r="N11" s="28"/>
      <c r="O11" s="29"/>
      <c r="P11" s="28"/>
      <c r="Q11" s="28"/>
      <c r="R11" s="28"/>
      <c r="S11" s="29"/>
      <c r="T11" s="28"/>
      <c r="U11" s="28"/>
      <c r="V11" s="28"/>
      <c r="W11" s="29"/>
      <c r="X11" s="28"/>
      <c r="Y11" s="14"/>
      <c r="Z11" s="30"/>
      <c r="AA11" s="30"/>
      <c r="AB11" s="30"/>
    </row>
    <row r="12" spans="1:28" s="1" customFormat="1" ht="27.75" customHeight="1" x14ac:dyDescent="0.25">
      <c r="A12" s="23"/>
      <c r="B12" s="24">
        <v>182</v>
      </c>
      <c r="C12" s="25" t="s">
        <v>16</v>
      </c>
      <c r="D12" s="26" t="s">
        <v>17</v>
      </c>
      <c r="E12" s="27">
        <v>25649</v>
      </c>
      <c r="F12" s="31">
        <v>4806.2</v>
      </c>
      <c r="G12" s="27">
        <f t="shared" si="0"/>
        <v>18.73835237241218</v>
      </c>
      <c r="H12" s="32"/>
      <c r="I12" s="32"/>
      <c r="J12" s="32"/>
      <c r="K12" s="15"/>
      <c r="L12" s="28"/>
      <c r="M12" s="28"/>
      <c r="N12" s="28"/>
      <c r="O12" s="15"/>
      <c r="P12" s="28"/>
      <c r="Q12" s="28"/>
      <c r="R12" s="28"/>
      <c r="S12" s="15"/>
      <c r="T12" s="28"/>
      <c r="U12" s="28"/>
      <c r="V12" s="28"/>
      <c r="W12" s="15"/>
      <c r="X12" s="28"/>
      <c r="Y12" s="14"/>
      <c r="Z12" s="30"/>
      <c r="AA12" s="30"/>
      <c r="AB12" s="30"/>
    </row>
    <row r="13" spans="1:28" s="1" customFormat="1" ht="79.5" customHeight="1" x14ac:dyDescent="0.25">
      <c r="A13" s="23"/>
      <c r="B13" s="24">
        <v>182</v>
      </c>
      <c r="C13" s="25" t="s">
        <v>18</v>
      </c>
      <c r="D13" s="26" t="s">
        <v>19</v>
      </c>
      <c r="E13" s="27">
        <v>13367.7</v>
      </c>
      <c r="F13" s="31">
        <v>2324.9</v>
      </c>
      <c r="G13" s="27">
        <f t="shared" si="0"/>
        <v>17.391922320219631</v>
      </c>
      <c r="H13" s="32"/>
      <c r="I13" s="32"/>
      <c r="J13" s="32"/>
      <c r="K13" s="15"/>
      <c r="L13" s="28"/>
      <c r="M13" s="28"/>
      <c r="N13" s="28"/>
      <c r="O13" s="15"/>
      <c r="P13" s="28"/>
      <c r="Q13" s="28"/>
      <c r="R13" s="28"/>
      <c r="S13" s="15"/>
      <c r="T13" s="28"/>
      <c r="U13" s="28"/>
      <c r="V13" s="28"/>
      <c r="W13" s="15"/>
      <c r="X13" s="28"/>
      <c r="Y13" s="14"/>
      <c r="Z13" s="30"/>
      <c r="AA13" s="30"/>
      <c r="AB13" s="30"/>
    </row>
    <row r="14" spans="1:28" s="1" customFormat="1" ht="45" hidden="1" x14ac:dyDescent="0.25">
      <c r="A14" s="23"/>
      <c r="B14" s="24" t="s">
        <v>13</v>
      </c>
      <c r="C14" s="25" t="s">
        <v>20</v>
      </c>
      <c r="D14" s="33" t="s">
        <v>21</v>
      </c>
      <c r="E14" s="27">
        <v>0</v>
      </c>
      <c r="F14" s="31">
        <v>0</v>
      </c>
      <c r="G14" s="27">
        <v>0</v>
      </c>
      <c r="H14" s="32"/>
      <c r="I14" s="32"/>
      <c r="J14" s="32"/>
      <c r="K14" s="15"/>
      <c r="L14" s="28"/>
      <c r="M14" s="28"/>
      <c r="N14" s="28"/>
      <c r="O14" s="15"/>
      <c r="P14" s="28"/>
      <c r="Q14" s="28"/>
      <c r="R14" s="28"/>
      <c r="S14" s="15"/>
      <c r="T14" s="28"/>
      <c r="U14" s="28"/>
      <c r="V14" s="28"/>
      <c r="W14" s="15"/>
      <c r="X14" s="28"/>
      <c r="Y14" s="14"/>
      <c r="Z14" s="30"/>
      <c r="AA14" s="30"/>
      <c r="AB14" s="30"/>
    </row>
    <row r="15" spans="1:28" s="1" customFormat="1" ht="34.5" customHeight="1" x14ac:dyDescent="0.25">
      <c r="A15" s="23"/>
      <c r="B15" s="24">
        <v>182</v>
      </c>
      <c r="C15" s="25" t="s">
        <v>22</v>
      </c>
      <c r="D15" s="26" t="s">
        <v>23</v>
      </c>
      <c r="E15" s="27">
        <v>36015</v>
      </c>
      <c r="F15" s="31">
        <v>8890.5</v>
      </c>
      <c r="G15" s="27">
        <f t="shared" si="0"/>
        <v>24.685547688463142</v>
      </c>
      <c r="H15" s="32"/>
      <c r="I15" s="32"/>
      <c r="J15" s="32"/>
      <c r="K15" s="15"/>
      <c r="L15" s="28"/>
      <c r="M15" s="28"/>
      <c r="N15" s="28"/>
      <c r="O15" s="15"/>
      <c r="P15" s="28"/>
      <c r="Q15" s="28"/>
      <c r="R15" s="28"/>
      <c r="S15" s="15"/>
      <c r="T15" s="28"/>
      <c r="U15" s="28"/>
      <c r="V15" s="28"/>
      <c r="W15" s="15"/>
      <c r="X15" s="28"/>
      <c r="Y15" s="14"/>
      <c r="Z15" s="30"/>
      <c r="AA15" s="30"/>
      <c r="AB15" s="30"/>
    </row>
    <row r="16" spans="1:28" s="22" customFormat="1" ht="48" customHeight="1" x14ac:dyDescent="0.3">
      <c r="A16" s="18"/>
      <c r="B16" s="24" t="s">
        <v>13</v>
      </c>
      <c r="C16" s="25" t="s">
        <v>24</v>
      </c>
      <c r="D16" s="26" t="s">
        <v>25</v>
      </c>
      <c r="E16" s="27">
        <v>10450</v>
      </c>
      <c r="F16" s="34">
        <v>2762.5</v>
      </c>
      <c r="G16" s="27">
        <f t="shared" si="0"/>
        <v>26.435406698564595</v>
      </c>
      <c r="H16" s="32"/>
      <c r="I16" s="32"/>
      <c r="J16" s="32"/>
      <c r="K16" s="15"/>
      <c r="L16" s="28"/>
      <c r="M16" s="28"/>
      <c r="N16" s="28"/>
      <c r="O16" s="15"/>
      <c r="P16" s="28"/>
      <c r="Q16" s="28"/>
      <c r="R16" s="28"/>
      <c r="S16" s="15"/>
      <c r="T16" s="28"/>
      <c r="U16" s="28"/>
      <c r="V16" s="28"/>
      <c r="W16" s="15"/>
      <c r="X16" s="28"/>
      <c r="Y16" s="14"/>
      <c r="Z16" s="30"/>
      <c r="AA16" s="30"/>
      <c r="AB16" s="30"/>
    </row>
    <row r="17" spans="1:28" s="36" customFormat="1" ht="37.5" hidden="1" customHeight="1" x14ac:dyDescent="0.2">
      <c r="A17" s="23"/>
      <c r="B17" s="19" t="s">
        <v>8</v>
      </c>
      <c r="C17" s="20" t="s">
        <v>26</v>
      </c>
      <c r="D17" s="21" t="s">
        <v>27</v>
      </c>
      <c r="E17" s="13"/>
      <c r="F17" s="35"/>
      <c r="G17" s="13"/>
      <c r="H17" s="14"/>
      <c r="I17" s="14"/>
      <c r="J17" s="14"/>
      <c r="K17" s="15"/>
      <c r="L17" s="14"/>
      <c r="M17" s="14"/>
      <c r="N17" s="14"/>
      <c r="O17" s="15"/>
      <c r="P17" s="14"/>
      <c r="Q17" s="14"/>
      <c r="R17" s="14"/>
      <c r="S17" s="15"/>
      <c r="T17" s="14"/>
      <c r="U17" s="14"/>
      <c r="V17" s="14"/>
      <c r="W17" s="15"/>
      <c r="X17" s="14"/>
      <c r="Y17" s="14"/>
      <c r="Z17" s="16"/>
      <c r="AA17" s="16"/>
      <c r="AB17" s="16"/>
    </row>
    <row r="18" spans="1:28" s="36" customFormat="1" ht="30" hidden="1" x14ac:dyDescent="0.25">
      <c r="A18" s="18"/>
      <c r="B18" s="24" t="s">
        <v>13</v>
      </c>
      <c r="C18" s="25" t="s">
        <v>28</v>
      </c>
      <c r="D18" s="37" t="s">
        <v>29</v>
      </c>
      <c r="E18" s="27"/>
      <c r="F18" s="12"/>
      <c r="G18" s="13"/>
      <c r="H18" s="32"/>
      <c r="I18" s="32"/>
      <c r="J18" s="32"/>
      <c r="K18" s="15"/>
      <c r="L18" s="28"/>
      <c r="M18" s="28"/>
      <c r="N18" s="28"/>
      <c r="O18" s="15"/>
      <c r="P18" s="28"/>
      <c r="Q18" s="28"/>
      <c r="R18" s="28"/>
      <c r="S18" s="15"/>
      <c r="T18" s="28"/>
      <c r="U18" s="28"/>
      <c r="V18" s="28"/>
      <c r="W18" s="15"/>
      <c r="X18" s="28"/>
      <c r="Y18" s="14"/>
      <c r="Z18" s="30"/>
      <c r="AA18" s="30"/>
      <c r="AB18" s="30"/>
    </row>
    <row r="19" spans="1:28" s="39" customFormat="1" ht="29.25" x14ac:dyDescent="0.25">
      <c r="A19" s="38"/>
      <c r="B19" s="19" t="s">
        <v>8</v>
      </c>
      <c r="C19" s="20" t="s">
        <v>30</v>
      </c>
      <c r="D19" s="21" t="s">
        <v>31</v>
      </c>
      <c r="E19" s="13">
        <f>E20</f>
        <v>280</v>
      </c>
      <c r="F19" s="13">
        <f>F20</f>
        <v>0</v>
      </c>
      <c r="G19" s="13">
        <f t="shared" ref="G19:G31" si="1">F19/E19*100</f>
        <v>0</v>
      </c>
      <c r="H19" s="14"/>
      <c r="I19" s="14"/>
      <c r="J19" s="14"/>
      <c r="K19" s="15"/>
      <c r="L19" s="14"/>
      <c r="M19" s="14"/>
      <c r="N19" s="14"/>
      <c r="O19" s="15"/>
      <c r="P19" s="14"/>
      <c r="Q19" s="14"/>
      <c r="R19" s="14"/>
      <c r="S19" s="15"/>
      <c r="T19" s="14"/>
      <c r="U19" s="14"/>
      <c r="V19" s="14"/>
      <c r="W19" s="15"/>
      <c r="X19" s="14"/>
      <c r="Y19" s="14"/>
      <c r="Z19" s="16"/>
      <c r="AA19" s="16"/>
      <c r="AB19" s="16"/>
    </row>
    <row r="20" spans="1:28" s="41" customFormat="1" ht="15.75" x14ac:dyDescent="0.2">
      <c r="A20" s="40"/>
      <c r="B20" s="24" t="s">
        <v>8</v>
      </c>
      <c r="C20" s="25" t="s">
        <v>32</v>
      </c>
      <c r="D20" s="26" t="s">
        <v>33</v>
      </c>
      <c r="E20" s="27">
        <f>E21</f>
        <v>280</v>
      </c>
      <c r="F20" s="34">
        <f>F21</f>
        <v>0</v>
      </c>
      <c r="G20" s="27">
        <f t="shared" si="1"/>
        <v>0</v>
      </c>
      <c r="H20" s="28"/>
      <c r="I20" s="28"/>
      <c r="J20" s="28"/>
      <c r="K20" s="29"/>
      <c r="L20" s="28"/>
      <c r="M20" s="28"/>
      <c r="N20" s="28"/>
      <c r="O20" s="29"/>
      <c r="P20" s="28"/>
      <c r="Q20" s="28"/>
      <c r="R20" s="28"/>
      <c r="S20" s="29"/>
      <c r="T20" s="28"/>
      <c r="U20" s="28"/>
      <c r="V20" s="28"/>
      <c r="W20" s="29"/>
      <c r="X20" s="28"/>
      <c r="Y20" s="14"/>
      <c r="Z20" s="30"/>
      <c r="AA20" s="30"/>
      <c r="AB20" s="30"/>
    </row>
    <row r="21" spans="1:28" s="42" customFormat="1" ht="19.5" customHeight="1" x14ac:dyDescent="0.2">
      <c r="A21" s="18"/>
      <c r="B21" s="24" t="s">
        <v>8</v>
      </c>
      <c r="C21" s="25" t="s">
        <v>34</v>
      </c>
      <c r="D21" s="26" t="s">
        <v>35</v>
      </c>
      <c r="E21" s="27">
        <f>E22+E23</f>
        <v>280</v>
      </c>
      <c r="F21" s="31">
        <f>F22+F23</f>
        <v>0</v>
      </c>
      <c r="G21" s="27">
        <f t="shared" si="1"/>
        <v>0</v>
      </c>
      <c r="H21" s="32"/>
      <c r="I21" s="32"/>
      <c r="J21" s="32"/>
      <c r="K21" s="15"/>
      <c r="L21" s="28"/>
      <c r="M21" s="28"/>
      <c r="N21" s="28"/>
      <c r="O21" s="15"/>
      <c r="P21" s="28"/>
      <c r="Q21" s="28"/>
      <c r="R21" s="28"/>
      <c r="S21" s="15"/>
      <c r="T21" s="28"/>
      <c r="U21" s="28"/>
      <c r="V21" s="28"/>
      <c r="W21" s="15"/>
      <c r="X21" s="28"/>
      <c r="Y21" s="14"/>
      <c r="Z21" s="30"/>
      <c r="AA21" s="30"/>
      <c r="AB21" s="30"/>
    </row>
    <row r="22" spans="1:28" s="36" customFormat="1" ht="90" x14ac:dyDescent="0.2">
      <c r="A22" s="23"/>
      <c r="B22" s="24" t="s">
        <v>36</v>
      </c>
      <c r="C22" s="25" t="s">
        <v>37</v>
      </c>
      <c r="D22" s="26" t="s">
        <v>38</v>
      </c>
      <c r="E22" s="27">
        <v>280</v>
      </c>
      <c r="F22" s="27">
        <v>0</v>
      </c>
      <c r="G22" s="27">
        <f t="shared" si="1"/>
        <v>0</v>
      </c>
      <c r="H22" s="32"/>
      <c r="I22" s="32"/>
      <c r="J22" s="32"/>
      <c r="K22" s="15"/>
      <c r="L22" s="28"/>
      <c r="M22" s="28"/>
      <c r="N22" s="28"/>
      <c r="O22" s="15"/>
      <c r="P22" s="28"/>
      <c r="Q22" s="28"/>
      <c r="R22" s="28"/>
      <c r="S22" s="15"/>
      <c r="T22" s="28"/>
      <c r="U22" s="28"/>
      <c r="V22" s="28"/>
      <c r="W22" s="15"/>
      <c r="X22" s="28"/>
      <c r="Y22" s="14"/>
      <c r="Z22" s="30"/>
      <c r="AA22" s="30"/>
      <c r="AB22" s="30"/>
    </row>
    <row r="23" spans="1:28" s="36" customFormat="1" ht="45" hidden="1" x14ac:dyDescent="0.25">
      <c r="A23" s="23"/>
      <c r="B23" s="43" t="s">
        <v>39</v>
      </c>
      <c r="C23" s="44" t="s">
        <v>40</v>
      </c>
      <c r="D23" s="45" t="s">
        <v>41</v>
      </c>
      <c r="E23" s="46">
        <v>0</v>
      </c>
      <c r="F23" s="47">
        <v>0</v>
      </c>
      <c r="G23" s="27" t="e">
        <f t="shared" si="1"/>
        <v>#DIV/0!</v>
      </c>
      <c r="H23" s="48"/>
      <c r="I23" s="48"/>
      <c r="J23" s="48"/>
      <c r="K23" s="49"/>
      <c r="L23" s="50"/>
      <c r="M23" s="50"/>
      <c r="N23" s="50"/>
      <c r="O23" s="49"/>
      <c r="P23" s="50"/>
      <c r="Q23" s="50"/>
      <c r="R23" s="50"/>
      <c r="S23" s="49"/>
      <c r="T23" s="50"/>
      <c r="U23" s="50"/>
      <c r="V23" s="50"/>
      <c r="W23" s="49"/>
      <c r="X23" s="50"/>
      <c r="Y23" s="51"/>
      <c r="Z23" s="52"/>
      <c r="AA23" s="52"/>
      <c r="AB23" s="53">
        <v>67.400000000000006</v>
      </c>
    </row>
    <row r="24" spans="1:28" s="36" customFormat="1" ht="14.25" x14ac:dyDescent="0.2">
      <c r="A24" s="23"/>
      <c r="B24" s="19" t="s">
        <v>8</v>
      </c>
      <c r="C24" s="20" t="s">
        <v>42</v>
      </c>
      <c r="D24" s="21" t="s">
        <v>43</v>
      </c>
      <c r="E24" s="13">
        <f>E25+E32</f>
        <v>3450</v>
      </c>
      <c r="F24" s="13">
        <f>F25+F32</f>
        <v>494.5</v>
      </c>
      <c r="G24" s="13">
        <f t="shared" si="1"/>
        <v>14.333333333333334</v>
      </c>
      <c r="H24" s="14"/>
      <c r="I24" s="14"/>
      <c r="J24" s="14"/>
      <c r="K24" s="15"/>
      <c r="L24" s="14"/>
      <c r="M24" s="14"/>
      <c r="N24" s="14"/>
      <c r="O24" s="15"/>
      <c r="P24" s="14"/>
      <c r="Q24" s="14"/>
      <c r="R24" s="14"/>
      <c r="S24" s="15"/>
      <c r="T24" s="14"/>
      <c r="U24" s="14"/>
      <c r="V24" s="14"/>
      <c r="W24" s="15"/>
      <c r="X24" s="14"/>
      <c r="Y24" s="14"/>
      <c r="Z24" s="16"/>
      <c r="AA24" s="16"/>
      <c r="AB24" s="16"/>
    </row>
    <row r="25" spans="1:28" s="36" customFormat="1" ht="46.5" customHeight="1" x14ac:dyDescent="0.2">
      <c r="A25" s="23"/>
      <c r="B25" s="19" t="s">
        <v>8</v>
      </c>
      <c r="C25" s="20" t="s">
        <v>44</v>
      </c>
      <c r="D25" s="54" t="s">
        <v>45</v>
      </c>
      <c r="E25" s="13">
        <f>E26</f>
        <v>3450</v>
      </c>
      <c r="F25" s="13">
        <f>F26</f>
        <v>268</v>
      </c>
      <c r="G25" s="13">
        <f t="shared" si="1"/>
        <v>7.7681159420289863</v>
      </c>
      <c r="H25" s="28"/>
      <c r="I25" s="28"/>
      <c r="J25" s="28"/>
      <c r="K25" s="29"/>
      <c r="L25" s="28"/>
      <c r="M25" s="28"/>
      <c r="N25" s="28"/>
      <c r="O25" s="29"/>
      <c r="P25" s="28"/>
      <c r="Q25" s="28"/>
      <c r="R25" s="28"/>
      <c r="S25" s="29"/>
      <c r="T25" s="28"/>
      <c r="U25" s="28"/>
      <c r="V25" s="28"/>
      <c r="W25" s="29"/>
      <c r="X25" s="28"/>
      <c r="Y25" s="14"/>
      <c r="Z25" s="30"/>
      <c r="AA25" s="30"/>
      <c r="AB25" s="30"/>
    </row>
    <row r="26" spans="1:28" s="36" customFormat="1" ht="72" customHeight="1" x14ac:dyDescent="0.2">
      <c r="A26" s="55"/>
      <c r="B26" s="19" t="s">
        <v>8</v>
      </c>
      <c r="C26" s="20" t="s">
        <v>46</v>
      </c>
      <c r="D26" s="56" t="s">
        <v>47</v>
      </c>
      <c r="E26" s="13">
        <f>E27+E28+E29+E30+E31</f>
        <v>3450</v>
      </c>
      <c r="F26" s="13">
        <f>F27+F28+F29+F30+F31</f>
        <v>268</v>
      </c>
      <c r="G26" s="13">
        <f t="shared" si="1"/>
        <v>7.7681159420289863</v>
      </c>
      <c r="H26" s="28"/>
      <c r="I26" s="28"/>
      <c r="J26" s="28"/>
      <c r="K26" s="29"/>
      <c r="L26" s="28"/>
      <c r="M26" s="28"/>
      <c r="N26" s="28"/>
      <c r="O26" s="29"/>
      <c r="P26" s="28"/>
      <c r="Q26" s="28"/>
      <c r="R26" s="28"/>
      <c r="S26" s="29"/>
      <c r="T26" s="28"/>
      <c r="U26" s="28"/>
      <c r="V26" s="28"/>
      <c r="W26" s="29"/>
      <c r="X26" s="28"/>
      <c r="Y26" s="14"/>
      <c r="Z26" s="30"/>
      <c r="AA26" s="30"/>
      <c r="AB26" s="30"/>
    </row>
    <row r="27" spans="1:28" s="36" customFormat="1" ht="47.25" customHeight="1" x14ac:dyDescent="0.2">
      <c r="A27" s="55"/>
      <c r="B27" s="24" t="s">
        <v>48</v>
      </c>
      <c r="C27" s="25" t="s">
        <v>49</v>
      </c>
      <c r="D27" s="57" t="s">
        <v>50</v>
      </c>
      <c r="E27" s="27">
        <v>580</v>
      </c>
      <c r="F27" s="31">
        <v>70</v>
      </c>
      <c r="G27" s="27">
        <f t="shared" si="1"/>
        <v>12.068965517241379</v>
      </c>
      <c r="H27" s="32"/>
      <c r="I27" s="32"/>
      <c r="J27" s="32"/>
      <c r="K27" s="15"/>
      <c r="L27" s="28"/>
      <c r="M27" s="28"/>
      <c r="N27" s="28"/>
      <c r="O27" s="15"/>
      <c r="P27" s="28"/>
      <c r="Q27" s="28"/>
      <c r="R27" s="28"/>
      <c r="S27" s="15"/>
      <c r="T27" s="28"/>
      <c r="U27" s="28"/>
      <c r="V27" s="28"/>
      <c r="W27" s="15"/>
      <c r="X27" s="28"/>
      <c r="Y27" s="14"/>
      <c r="Z27" s="30"/>
      <c r="AA27" s="30"/>
      <c r="AB27" s="30"/>
    </row>
    <row r="28" spans="1:28" s="42" customFormat="1" ht="46.5" customHeight="1" x14ac:dyDescent="0.2">
      <c r="A28" s="55"/>
      <c r="B28" s="24" t="s">
        <v>51</v>
      </c>
      <c r="C28" s="25" t="s">
        <v>49</v>
      </c>
      <c r="D28" s="57" t="s">
        <v>50</v>
      </c>
      <c r="E28" s="27">
        <v>20</v>
      </c>
      <c r="F28" s="31">
        <v>0</v>
      </c>
      <c r="G28" s="27">
        <f t="shared" si="1"/>
        <v>0</v>
      </c>
      <c r="H28" s="32"/>
      <c r="I28" s="32"/>
      <c r="J28" s="32"/>
      <c r="K28" s="15"/>
      <c r="L28" s="28"/>
      <c r="M28" s="28"/>
      <c r="N28" s="28"/>
      <c r="O28" s="15"/>
      <c r="P28" s="28"/>
      <c r="Q28" s="28"/>
      <c r="R28" s="28"/>
      <c r="S28" s="15"/>
      <c r="T28" s="28"/>
      <c r="U28" s="28"/>
      <c r="V28" s="28"/>
      <c r="W28" s="15"/>
      <c r="X28" s="28"/>
      <c r="Y28" s="14"/>
      <c r="Z28" s="30"/>
      <c r="AA28" s="30"/>
      <c r="AB28" s="30"/>
    </row>
    <row r="29" spans="1:28" s="42" customFormat="1" ht="48" customHeight="1" x14ac:dyDescent="0.2">
      <c r="A29" s="55"/>
      <c r="B29" s="24" t="s">
        <v>52</v>
      </c>
      <c r="C29" s="25" t="s">
        <v>49</v>
      </c>
      <c r="D29" s="57" t="s">
        <v>50</v>
      </c>
      <c r="E29" s="58">
        <v>20</v>
      </c>
      <c r="F29" s="31">
        <v>0</v>
      </c>
      <c r="G29" s="31">
        <f t="shared" si="1"/>
        <v>0</v>
      </c>
      <c r="H29" s="59"/>
      <c r="I29" s="59"/>
      <c r="J29" s="59"/>
      <c r="K29" s="60"/>
      <c r="L29" s="61"/>
      <c r="M29" s="61"/>
      <c r="N29" s="61"/>
      <c r="O29" s="60"/>
      <c r="P29" s="61"/>
      <c r="Q29" s="61"/>
      <c r="R29" s="61"/>
      <c r="S29" s="60"/>
      <c r="T29" s="61"/>
      <c r="U29" s="61"/>
      <c r="V29" s="61"/>
      <c r="W29" s="60"/>
      <c r="X29" s="62"/>
      <c r="Y29" s="63"/>
      <c r="Z29" s="27"/>
      <c r="AA29" s="27"/>
      <c r="AB29" s="27">
        <v>40</v>
      </c>
    </row>
    <row r="30" spans="1:28" s="42" customFormat="1" ht="48" customHeight="1" x14ac:dyDescent="0.2">
      <c r="A30" s="55"/>
      <c r="B30" s="43" t="s">
        <v>53</v>
      </c>
      <c r="C30" s="25" t="s">
        <v>49</v>
      </c>
      <c r="D30" s="57" t="s">
        <v>50</v>
      </c>
      <c r="E30" s="27">
        <v>2800</v>
      </c>
      <c r="F30" s="31">
        <v>190</v>
      </c>
      <c r="G30" s="27">
        <f t="shared" si="1"/>
        <v>6.7857142857142856</v>
      </c>
      <c r="H30" s="32"/>
      <c r="I30" s="32"/>
      <c r="J30" s="32"/>
      <c r="K30" s="15"/>
      <c r="L30" s="28"/>
      <c r="M30" s="28"/>
      <c r="N30" s="28"/>
      <c r="O30" s="15"/>
      <c r="P30" s="28"/>
      <c r="Q30" s="28"/>
      <c r="R30" s="28"/>
      <c r="S30" s="15"/>
      <c r="T30" s="28"/>
      <c r="U30" s="28"/>
      <c r="V30" s="28"/>
      <c r="W30" s="15"/>
      <c r="X30" s="28"/>
      <c r="Y30" s="14"/>
      <c r="Z30" s="30"/>
      <c r="AA30" s="30"/>
      <c r="AB30" s="30"/>
    </row>
    <row r="31" spans="1:28" s="42" customFormat="1" ht="48" customHeight="1" x14ac:dyDescent="0.2">
      <c r="A31" s="55"/>
      <c r="B31" s="24" t="s">
        <v>54</v>
      </c>
      <c r="C31" s="25" t="s">
        <v>49</v>
      </c>
      <c r="D31" s="57" t="s">
        <v>50</v>
      </c>
      <c r="E31" s="27">
        <v>30</v>
      </c>
      <c r="F31" s="27">
        <v>8</v>
      </c>
      <c r="G31" s="27">
        <f t="shared" si="1"/>
        <v>26.666666666666668</v>
      </c>
      <c r="H31" s="32"/>
      <c r="I31" s="32"/>
      <c r="J31" s="32"/>
      <c r="K31" s="15"/>
      <c r="L31" s="28"/>
      <c r="M31" s="28"/>
      <c r="N31" s="28"/>
      <c r="O31" s="15"/>
      <c r="P31" s="28"/>
      <c r="Q31" s="28"/>
      <c r="R31" s="28"/>
      <c r="S31" s="15"/>
      <c r="T31" s="28"/>
      <c r="U31" s="28"/>
      <c r="V31" s="28"/>
      <c r="W31" s="15"/>
      <c r="X31" s="28"/>
      <c r="Y31" s="14"/>
      <c r="Z31" s="30"/>
      <c r="AA31" s="30"/>
      <c r="AB31" s="30"/>
    </row>
    <row r="32" spans="1:28" s="42" customFormat="1" ht="33" customHeight="1" x14ac:dyDescent="0.2">
      <c r="B32" s="64" t="s">
        <v>8</v>
      </c>
      <c r="C32" s="20" t="s">
        <v>55</v>
      </c>
      <c r="D32" s="65" t="s">
        <v>56</v>
      </c>
      <c r="E32" s="13">
        <f>E33</f>
        <v>0</v>
      </c>
      <c r="F32" s="13">
        <f>F33</f>
        <v>226.5</v>
      </c>
      <c r="G32" s="13">
        <v>0</v>
      </c>
      <c r="H32" s="14"/>
      <c r="I32" s="14"/>
      <c r="J32" s="14"/>
      <c r="K32" s="15"/>
      <c r="L32" s="14"/>
      <c r="M32" s="14"/>
      <c r="N32" s="14"/>
      <c r="O32" s="15"/>
      <c r="P32" s="14"/>
      <c r="Q32" s="14"/>
      <c r="R32" s="14"/>
      <c r="S32" s="15"/>
      <c r="T32" s="14"/>
      <c r="U32" s="14"/>
      <c r="V32" s="14"/>
      <c r="W32" s="15"/>
      <c r="X32" s="14"/>
      <c r="Y32" s="14"/>
      <c r="Z32" s="16"/>
      <c r="AA32" s="16"/>
      <c r="AB32" s="16"/>
    </row>
    <row r="33" spans="1:28" s="42" customFormat="1" ht="65.25" customHeight="1" x14ac:dyDescent="0.2">
      <c r="B33" s="64" t="s">
        <v>8</v>
      </c>
      <c r="C33" s="20" t="s">
        <v>57</v>
      </c>
      <c r="D33" s="66" t="s">
        <v>58</v>
      </c>
      <c r="E33" s="13">
        <f>E34+E35+E36+E37</f>
        <v>0</v>
      </c>
      <c r="F33" s="13">
        <f>F34+F35+F36+F37</f>
        <v>226.5</v>
      </c>
      <c r="G33" s="13">
        <v>0</v>
      </c>
      <c r="H33" s="14"/>
      <c r="I33" s="14"/>
      <c r="J33" s="14"/>
      <c r="K33" s="15"/>
      <c r="L33" s="14"/>
      <c r="M33" s="14"/>
      <c r="N33" s="14"/>
      <c r="O33" s="15"/>
      <c r="P33" s="14"/>
      <c r="Q33" s="14"/>
      <c r="R33" s="14"/>
      <c r="S33" s="15"/>
      <c r="T33" s="14"/>
      <c r="U33" s="14"/>
      <c r="V33" s="14"/>
      <c r="W33" s="15"/>
      <c r="X33" s="14"/>
      <c r="Y33" s="14"/>
      <c r="Z33" s="16"/>
      <c r="AA33" s="16"/>
      <c r="AB33" s="16"/>
    </row>
    <row r="34" spans="1:28" s="42" customFormat="1" ht="131.25" customHeight="1" x14ac:dyDescent="0.2">
      <c r="B34" s="24" t="s">
        <v>13</v>
      </c>
      <c r="C34" s="25" t="s">
        <v>59</v>
      </c>
      <c r="D34" s="67" t="s">
        <v>60</v>
      </c>
      <c r="E34" s="27">
        <v>0</v>
      </c>
      <c r="F34" s="27">
        <v>1.5</v>
      </c>
      <c r="G34" s="27">
        <v>0</v>
      </c>
      <c r="H34" s="14"/>
      <c r="I34" s="14"/>
      <c r="J34" s="14"/>
      <c r="K34" s="15"/>
      <c r="L34" s="14"/>
      <c r="M34" s="14"/>
      <c r="N34" s="14"/>
      <c r="O34" s="15"/>
      <c r="P34" s="14"/>
      <c r="Q34" s="14"/>
      <c r="R34" s="14"/>
      <c r="S34" s="15"/>
      <c r="T34" s="14"/>
      <c r="U34" s="14"/>
      <c r="V34" s="14"/>
      <c r="W34" s="15"/>
      <c r="X34" s="14"/>
      <c r="Y34" s="14"/>
      <c r="Z34" s="16"/>
      <c r="AA34" s="16"/>
      <c r="AB34" s="16"/>
    </row>
    <row r="35" spans="1:28" s="36" customFormat="1" ht="130.5" customHeight="1" x14ac:dyDescent="0.2">
      <c r="A35" s="68"/>
      <c r="B35" s="24" t="s">
        <v>48</v>
      </c>
      <c r="C35" s="25" t="s">
        <v>59</v>
      </c>
      <c r="D35" s="67" t="s">
        <v>61</v>
      </c>
      <c r="E35" s="27">
        <v>0</v>
      </c>
      <c r="F35" s="27">
        <v>150</v>
      </c>
      <c r="G35" s="27">
        <v>0</v>
      </c>
      <c r="H35" s="14"/>
      <c r="I35" s="14"/>
      <c r="J35" s="14"/>
      <c r="K35" s="15"/>
      <c r="L35" s="14"/>
      <c r="M35" s="14"/>
      <c r="N35" s="14"/>
      <c r="O35" s="15"/>
      <c r="P35" s="14"/>
      <c r="Q35" s="14"/>
      <c r="R35" s="14"/>
      <c r="S35" s="15"/>
      <c r="T35" s="14"/>
      <c r="U35" s="14"/>
      <c r="V35" s="14"/>
      <c r="W35" s="15"/>
      <c r="X35" s="14"/>
      <c r="Y35" s="14"/>
      <c r="Z35" s="30"/>
      <c r="AA35" s="30"/>
      <c r="AB35" s="30"/>
    </row>
    <row r="36" spans="1:28" s="36" customFormat="1" ht="130.5" customHeight="1" x14ac:dyDescent="0.2">
      <c r="A36" s="68"/>
      <c r="B36" s="24" t="s">
        <v>52</v>
      </c>
      <c r="C36" s="25" t="s">
        <v>59</v>
      </c>
      <c r="D36" s="67" t="s">
        <v>60</v>
      </c>
      <c r="E36" s="27">
        <v>0</v>
      </c>
      <c r="F36" s="27">
        <v>20</v>
      </c>
      <c r="G36" s="27">
        <v>0</v>
      </c>
      <c r="H36" s="14"/>
      <c r="I36" s="14"/>
      <c r="J36" s="14"/>
      <c r="K36" s="15"/>
      <c r="L36" s="14"/>
      <c r="M36" s="14"/>
      <c r="N36" s="14"/>
      <c r="O36" s="15"/>
      <c r="P36" s="14"/>
      <c r="Q36" s="14"/>
      <c r="R36" s="14"/>
      <c r="S36" s="15"/>
      <c r="T36" s="14"/>
      <c r="U36" s="14"/>
      <c r="V36" s="14"/>
      <c r="W36" s="15"/>
      <c r="X36" s="14"/>
      <c r="Y36" s="14"/>
      <c r="Z36" s="30"/>
      <c r="AA36" s="30"/>
      <c r="AB36" s="30"/>
    </row>
    <row r="37" spans="1:28" s="36" customFormat="1" ht="149.25" customHeight="1" x14ac:dyDescent="0.2">
      <c r="A37" s="68"/>
      <c r="B37" s="24" t="s">
        <v>54</v>
      </c>
      <c r="C37" s="25" t="s">
        <v>59</v>
      </c>
      <c r="D37" s="67" t="s">
        <v>62</v>
      </c>
      <c r="E37" s="27">
        <v>0</v>
      </c>
      <c r="F37" s="27">
        <v>55</v>
      </c>
      <c r="G37" s="27">
        <v>0</v>
      </c>
      <c r="H37" s="14"/>
      <c r="I37" s="14"/>
      <c r="J37" s="14"/>
      <c r="K37" s="15"/>
      <c r="L37" s="14"/>
      <c r="M37" s="14"/>
      <c r="N37" s="14"/>
      <c r="O37" s="15"/>
      <c r="P37" s="14"/>
      <c r="Q37" s="14"/>
      <c r="R37" s="14"/>
      <c r="S37" s="15"/>
      <c r="T37" s="14"/>
      <c r="U37" s="14"/>
      <c r="V37" s="14"/>
      <c r="W37" s="15"/>
      <c r="X37" s="14"/>
      <c r="Y37" s="14"/>
      <c r="Z37" s="30"/>
      <c r="AA37" s="30"/>
      <c r="AB37" s="30"/>
    </row>
    <row r="38" spans="1:28" s="36" customFormat="1" ht="14.25" x14ac:dyDescent="0.2">
      <c r="A38" s="68" t="s">
        <v>63</v>
      </c>
      <c r="B38" s="19" t="s">
        <v>8</v>
      </c>
      <c r="C38" s="20" t="s">
        <v>64</v>
      </c>
      <c r="D38" s="21" t="s">
        <v>65</v>
      </c>
      <c r="E38" s="13">
        <f>E39</f>
        <v>25877</v>
      </c>
      <c r="F38" s="13">
        <f>F39</f>
        <v>7500</v>
      </c>
      <c r="G38" s="13">
        <f>F38/E38*100</f>
        <v>28.983266993855551</v>
      </c>
      <c r="H38" s="14"/>
      <c r="I38" s="14"/>
      <c r="J38" s="14"/>
      <c r="K38" s="15"/>
      <c r="L38" s="14"/>
      <c r="M38" s="14"/>
      <c r="N38" s="14"/>
      <c r="O38" s="15"/>
      <c r="P38" s="14"/>
      <c r="Q38" s="14"/>
      <c r="R38" s="14"/>
      <c r="S38" s="15"/>
      <c r="T38" s="14"/>
      <c r="U38" s="14"/>
      <c r="V38" s="14"/>
      <c r="W38" s="15"/>
      <c r="X38" s="14"/>
      <c r="Y38" s="14"/>
      <c r="Z38" s="16"/>
      <c r="AA38" s="16"/>
      <c r="AB38" s="16"/>
    </row>
    <row r="39" spans="1:28" s="36" customFormat="1" ht="31.5" customHeight="1" x14ac:dyDescent="0.2">
      <c r="A39" s="68"/>
      <c r="B39" s="19" t="s">
        <v>8</v>
      </c>
      <c r="C39" s="20" t="s">
        <v>66</v>
      </c>
      <c r="D39" s="69" t="s">
        <v>67</v>
      </c>
      <c r="E39" s="13">
        <f>E40+E43</f>
        <v>25877</v>
      </c>
      <c r="F39" s="13">
        <f>F40+F43</f>
        <v>7500</v>
      </c>
      <c r="G39" s="12">
        <f>F39/E39*100</f>
        <v>28.983266993855551</v>
      </c>
      <c r="H39" s="14"/>
      <c r="I39" s="14"/>
      <c r="J39" s="14"/>
      <c r="K39" s="15"/>
      <c r="L39" s="14"/>
      <c r="M39" s="14"/>
      <c r="N39" s="14"/>
      <c r="O39" s="15"/>
      <c r="P39" s="14"/>
      <c r="Q39" s="14"/>
      <c r="R39" s="14"/>
      <c r="S39" s="15"/>
      <c r="T39" s="14"/>
      <c r="U39" s="14"/>
      <c r="V39" s="14"/>
      <c r="W39" s="15"/>
      <c r="X39" s="14"/>
      <c r="Y39" s="14"/>
      <c r="Z39" s="16"/>
      <c r="AA39" s="16"/>
      <c r="AB39" s="16"/>
    </row>
    <row r="40" spans="1:28" s="36" customFormat="1" ht="63.75" customHeight="1" x14ac:dyDescent="0.2">
      <c r="A40" s="68"/>
      <c r="B40" s="19" t="s">
        <v>8</v>
      </c>
      <c r="C40" s="20" t="s">
        <v>68</v>
      </c>
      <c r="D40" s="70" t="s">
        <v>69</v>
      </c>
      <c r="E40" s="13">
        <f>E41+E42</f>
        <v>5262.6</v>
      </c>
      <c r="F40" s="13">
        <f>F41+F42</f>
        <v>1350</v>
      </c>
      <c r="G40" s="13">
        <f t="shared" ref="G40:G48" si="2">F40/E40*100</f>
        <v>25.652719188233952</v>
      </c>
      <c r="H40" s="28"/>
      <c r="I40" s="28"/>
      <c r="J40" s="28"/>
      <c r="K40" s="29"/>
      <c r="L40" s="28"/>
      <c r="M40" s="28"/>
      <c r="N40" s="28"/>
      <c r="O40" s="29"/>
      <c r="P40" s="28"/>
      <c r="Q40" s="28"/>
      <c r="R40" s="28"/>
      <c r="S40" s="29"/>
      <c r="T40" s="28"/>
      <c r="U40" s="28"/>
      <c r="V40" s="28"/>
      <c r="W40" s="29"/>
      <c r="X40" s="28"/>
      <c r="Y40" s="14"/>
      <c r="Z40" s="30"/>
      <c r="AA40" s="30"/>
      <c r="AB40" s="30"/>
    </row>
    <row r="41" spans="1:28" s="36" customFormat="1" ht="79.5" customHeight="1" x14ac:dyDescent="0.2">
      <c r="A41" s="68"/>
      <c r="B41" s="24" t="s">
        <v>39</v>
      </c>
      <c r="C41" s="25" t="s">
        <v>70</v>
      </c>
      <c r="D41" s="71" t="s">
        <v>71</v>
      </c>
      <c r="E41" s="27">
        <v>5255.1</v>
      </c>
      <c r="F41" s="34">
        <v>1350</v>
      </c>
      <c r="G41" s="27">
        <f t="shared" si="2"/>
        <v>25.689330364788489</v>
      </c>
      <c r="H41" s="28"/>
      <c r="I41" s="28"/>
      <c r="J41" s="28"/>
      <c r="K41" s="29"/>
      <c r="L41" s="28"/>
      <c r="M41" s="28"/>
      <c r="N41" s="28"/>
      <c r="O41" s="29"/>
      <c r="P41" s="28"/>
      <c r="Q41" s="28"/>
      <c r="R41" s="28"/>
      <c r="S41" s="29"/>
      <c r="T41" s="28"/>
      <c r="U41" s="28"/>
      <c r="V41" s="28"/>
      <c r="W41" s="29"/>
      <c r="X41" s="28"/>
      <c r="Y41" s="14"/>
      <c r="Z41" s="30"/>
      <c r="AA41" s="30"/>
      <c r="AB41" s="30"/>
    </row>
    <row r="42" spans="1:28" s="36" customFormat="1" ht="105.75" customHeight="1" x14ac:dyDescent="0.2">
      <c r="A42" s="68"/>
      <c r="B42" s="24" t="s">
        <v>39</v>
      </c>
      <c r="C42" s="25" t="s">
        <v>72</v>
      </c>
      <c r="D42" s="71" t="s">
        <v>73</v>
      </c>
      <c r="E42" s="27">
        <v>7.5</v>
      </c>
      <c r="F42" s="31">
        <v>0</v>
      </c>
      <c r="G42" s="27">
        <f t="shared" si="2"/>
        <v>0</v>
      </c>
      <c r="H42" s="32"/>
      <c r="I42" s="32"/>
      <c r="J42" s="32"/>
      <c r="K42" s="15"/>
      <c r="L42" s="28"/>
      <c r="M42" s="28"/>
      <c r="N42" s="28"/>
      <c r="O42" s="15"/>
      <c r="P42" s="28"/>
      <c r="Q42" s="28"/>
      <c r="R42" s="28"/>
      <c r="S42" s="15"/>
      <c r="T42" s="28"/>
      <c r="U42" s="28"/>
      <c r="V42" s="28"/>
      <c r="W42" s="15"/>
      <c r="X42" s="28"/>
      <c r="Y42" s="14"/>
      <c r="Z42" s="30"/>
      <c r="AA42" s="30"/>
      <c r="AB42" s="30"/>
    </row>
    <row r="43" spans="1:28" s="36" customFormat="1" ht="71.25" customHeight="1" x14ac:dyDescent="0.2">
      <c r="A43" s="68"/>
      <c r="B43" s="19" t="s">
        <v>8</v>
      </c>
      <c r="C43" s="20" t="s">
        <v>74</v>
      </c>
      <c r="D43" s="21" t="s">
        <v>75</v>
      </c>
      <c r="E43" s="13">
        <f>E44+E45</f>
        <v>20614.400000000001</v>
      </c>
      <c r="F43" s="72">
        <f>F44+F45</f>
        <v>6150</v>
      </c>
      <c r="G43" s="13">
        <f t="shared" si="2"/>
        <v>29.833514436510399</v>
      </c>
      <c r="H43" s="28"/>
      <c r="I43" s="28"/>
      <c r="J43" s="28"/>
      <c r="K43" s="29"/>
      <c r="L43" s="28"/>
      <c r="M43" s="28"/>
      <c r="N43" s="28"/>
      <c r="O43" s="29"/>
      <c r="P43" s="28"/>
      <c r="Q43" s="28"/>
      <c r="R43" s="28"/>
      <c r="S43" s="29"/>
      <c r="T43" s="28"/>
      <c r="U43" s="28"/>
      <c r="V43" s="28"/>
      <c r="W43" s="29"/>
      <c r="X43" s="28"/>
      <c r="Y43" s="14"/>
      <c r="Z43" s="30"/>
      <c r="AA43" s="30"/>
      <c r="AB43" s="30"/>
    </row>
    <row r="44" spans="1:28" s="73" customFormat="1" ht="48.75" customHeight="1" x14ac:dyDescent="0.3">
      <c r="A44" s="55"/>
      <c r="B44" s="24" t="s">
        <v>39</v>
      </c>
      <c r="C44" s="25" t="s">
        <v>76</v>
      </c>
      <c r="D44" s="37" t="s">
        <v>77</v>
      </c>
      <c r="E44" s="27">
        <v>12513.5</v>
      </c>
      <c r="F44" s="31">
        <v>3900</v>
      </c>
      <c r="G44" s="27">
        <f t="shared" si="2"/>
        <v>31.166340352419386</v>
      </c>
      <c r="H44" s="32"/>
      <c r="I44" s="32"/>
      <c r="J44" s="32"/>
      <c r="K44" s="15"/>
      <c r="L44" s="28"/>
      <c r="M44" s="28"/>
      <c r="N44" s="28"/>
      <c r="O44" s="15"/>
      <c r="P44" s="28"/>
      <c r="Q44" s="28"/>
      <c r="R44" s="28"/>
      <c r="S44" s="15"/>
      <c r="T44" s="28"/>
      <c r="U44" s="28"/>
      <c r="V44" s="28"/>
      <c r="W44" s="15"/>
      <c r="X44" s="28"/>
      <c r="Y44" s="14"/>
      <c r="Z44" s="30"/>
      <c r="AA44" s="30"/>
      <c r="AB44" s="30"/>
    </row>
    <row r="45" spans="1:28" ht="48.75" customHeight="1" x14ac:dyDescent="0.25">
      <c r="A45" s="55"/>
      <c r="B45" s="24" t="s">
        <v>39</v>
      </c>
      <c r="C45" s="25" t="s">
        <v>78</v>
      </c>
      <c r="D45" s="37" t="s">
        <v>79</v>
      </c>
      <c r="E45" s="27">
        <v>8100.9</v>
      </c>
      <c r="F45" s="31">
        <v>2250</v>
      </c>
      <c r="G45" s="27">
        <f t="shared" si="2"/>
        <v>27.774691700922123</v>
      </c>
      <c r="H45" s="32"/>
      <c r="I45" s="32"/>
      <c r="J45" s="32"/>
      <c r="K45" s="15"/>
      <c r="L45" s="28"/>
      <c r="M45" s="28"/>
      <c r="N45" s="28"/>
      <c r="O45" s="15"/>
      <c r="P45" s="28"/>
      <c r="Q45" s="28"/>
      <c r="R45" s="28"/>
      <c r="S45" s="15"/>
      <c r="T45" s="28"/>
      <c r="U45" s="28"/>
      <c r="V45" s="28"/>
      <c r="W45" s="15"/>
      <c r="X45" s="28"/>
      <c r="Y45" s="14"/>
      <c r="Z45" s="30"/>
      <c r="AA45" s="30"/>
      <c r="AB45" s="30"/>
    </row>
    <row r="46" spans="1:28" ht="57" hidden="1" x14ac:dyDescent="0.2">
      <c r="A46" s="55"/>
      <c r="B46" s="74" t="s">
        <v>8</v>
      </c>
      <c r="C46" s="75" t="s">
        <v>80</v>
      </c>
      <c r="D46" s="69" t="s">
        <v>81</v>
      </c>
      <c r="E46" s="13">
        <v>0</v>
      </c>
      <c r="F46" s="12">
        <f>F47</f>
        <v>0</v>
      </c>
      <c r="G46" s="13">
        <v>0</v>
      </c>
      <c r="H46" s="32"/>
      <c r="I46" s="32"/>
      <c r="J46" s="32"/>
      <c r="K46" s="15"/>
      <c r="L46" s="28"/>
      <c r="M46" s="28"/>
      <c r="N46" s="28"/>
      <c r="O46" s="15"/>
      <c r="P46" s="28"/>
      <c r="Q46" s="28"/>
      <c r="R46" s="28"/>
      <c r="S46" s="15"/>
      <c r="T46" s="28"/>
      <c r="U46" s="28"/>
      <c r="V46" s="28"/>
      <c r="W46" s="15"/>
      <c r="X46" s="28"/>
      <c r="Y46" s="14"/>
      <c r="Z46" s="30"/>
      <c r="AA46" s="30"/>
      <c r="AB46" s="30"/>
    </row>
    <row r="47" spans="1:28" ht="78.75" hidden="1" customHeight="1" x14ac:dyDescent="0.2">
      <c r="A47" s="55"/>
      <c r="B47" s="76" t="s">
        <v>39</v>
      </c>
      <c r="C47" s="77" t="s">
        <v>82</v>
      </c>
      <c r="D47" s="78" t="s">
        <v>83</v>
      </c>
      <c r="E47" s="27">
        <v>0</v>
      </c>
      <c r="F47" s="31">
        <v>0</v>
      </c>
      <c r="G47" s="27">
        <v>0</v>
      </c>
      <c r="H47" s="32"/>
      <c r="I47" s="32"/>
      <c r="J47" s="32"/>
      <c r="K47" s="15"/>
      <c r="L47" s="28"/>
      <c r="M47" s="28"/>
      <c r="N47" s="28"/>
      <c r="O47" s="15"/>
      <c r="P47" s="28"/>
      <c r="Q47" s="28"/>
      <c r="R47" s="28"/>
      <c r="S47" s="15"/>
      <c r="T47" s="28"/>
      <c r="U47" s="28"/>
      <c r="V47" s="28"/>
      <c r="W47" s="15"/>
      <c r="X47" s="28"/>
      <c r="Y47" s="14"/>
      <c r="Z47" s="30"/>
      <c r="AA47" s="30"/>
      <c r="AB47" s="30"/>
    </row>
    <row r="48" spans="1:28" ht="15.75" x14ac:dyDescent="0.25">
      <c r="A48" s="79"/>
      <c r="B48" s="79"/>
      <c r="C48" s="79"/>
      <c r="D48" s="80" t="s">
        <v>84</v>
      </c>
      <c r="E48" s="81">
        <f>E9+E38</f>
        <v>115088.7</v>
      </c>
      <c r="F48" s="81">
        <f>F9+F38</f>
        <v>26778.6</v>
      </c>
      <c r="G48" s="81">
        <f t="shared" si="2"/>
        <v>23.267792580852856</v>
      </c>
    </row>
  </sheetData>
  <mergeCells count="9">
    <mergeCell ref="D1:F1"/>
    <mergeCell ref="E2:F2"/>
    <mergeCell ref="A3:G4"/>
    <mergeCell ref="A6:A8"/>
    <mergeCell ref="B6:C8"/>
    <mergeCell ref="D6:D8"/>
    <mergeCell ref="E6:E8"/>
    <mergeCell ref="F6:F8"/>
    <mergeCell ref="G6:G8"/>
  </mergeCells>
  <printOptions horizontalCentered="1"/>
  <pageMargins left="0.15748031496062992" right="0.15748031496062992" top="0.31496062992125984" bottom="0.19685039370078741" header="0.39370078740157483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3EC90-D819-4664-B96F-0228EA8A7154}">
  <dimension ref="A1:N378"/>
  <sheetViews>
    <sheetView tabSelected="1" topLeftCell="A46" zoomScale="150" zoomScaleNormal="150" zoomScaleSheetLayoutView="150" workbookViewId="0">
      <selection activeCell="B54" sqref="B54"/>
    </sheetView>
  </sheetViews>
  <sheetFormatPr defaultRowHeight="12.75" x14ac:dyDescent="0.2"/>
  <cols>
    <col min="1" max="1" width="2.85546875" style="82" customWidth="1"/>
    <col min="2" max="2" width="49.140625" style="83" customWidth="1"/>
    <col min="3" max="3" width="5.5703125" style="83" customWidth="1"/>
    <col min="4" max="4" width="6.7109375" style="84" customWidth="1"/>
    <col min="5" max="5" width="11" style="83" customWidth="1"/>
    <col min="6" max="6" width="5.5703125" style="85" customWidth="1"/>
    <col min="7" max="7" width="6.28515625" style="82" hidden="1" customWidth="1"/>
    <col min="8" max="8" width="9.85546875" style="86" customWidth="1"/>
    <col min="9" max="9" width="10.7109375" style="87" hidden="1" customWidth="1"/>
    <col min="10" max="10" width="10.42578125" style="85" customWidth="1"/>
    <col min="11" max="256" width="9.140625" style="85"/>
    <col min="257" max="257" width="2.85546875" style="85" customWidth="1"/>
    <col min="258" max="258" width="49.140625" style="85" customWidth="1"/>
    <col min="259" max="259" width="5.5703125" style="85" customWidth="1"/>
    <col min="260" max="260" width="6.7109375" style="85" customWidth="1"/>
    <col min="261" max="261" width="11" style="85" customWidth="1"/>
    <col min="262" max="262" width="5.5703125" style="85" customWidth="1"/>
    <col min="263" max="263" width="0" style="85" hidden="1" customWidth="1"/>
    <col min="264" max="264" width="9.85546875" style="85" customWidth="1"/>
    <col min="265" max="265" width="0" style="85" hidden="1" customWidth="1"/>
    <col min="266" max="266" width="10.42578125" style="85" customWidth="1"/>
    <col min="267" max="512" width="9.140625" style="85"/>
    <col min="513" max="513" width="2.85546875" style="85" customWidth="1"/>
    <col min="514" max="514" width="49.140625" style="85" customWidth="1"/>
    <col min="515" max="515" width="5.5703125" style="85" customWidth="1"/>
    <col min="516" max="516" width="6.7109375" style="85" customWidth="1"/>
    <col min="517" max="517" width="11" style="85" customWidth="1"/>
    <col min="518" max="518" width="5.5703125" style="85" customWidth="1"/>
    <col min="519" max="519" width="0" style="85" hidden="1" customWidth="1"/>
    <col min="520" max="520" width="9.85546875" style="85" customWidth="1"/>
    <col min="521" max="521" width="0" style="85" hidden="1" customWidth="1"/>
    <col min="522" max="522" width="10.42578125" style="85" customWidth="1"/>
    <col min="523" max="768" width="9.140625" style="85"/>
    <col min="769" max="769" width="2.85546875" style="85" customWidth="1"/>
    <col min="770" max="770" width="49.140625" style="85" customWidth="1"/>
    <col min="771" max="771" width="5.5703125" style="85" customWidth="1"/>
    <col min="772" max="772" width="6.7109375" style="85" customWidth="1"/>
    <col min="773" max="773" width="11" style="85" customWidth="1"/>
    <col min="774" max="774" width="5.5703125" style="85" customWidth="1"/>
    <col min="775" max="775" width="0" style="85" hidden="1" customWidth="1"/>
    <col min="776" max="776" width="9.85546875" style="85" customWidth="1"/>
    <col min="777" max="777" width="0" style="85" hidden="1" customWidth="1"/>
    <col min="778" max="778" width="10.42578125" style="85" customWidth="1"/>
    <col min="779" max="1024" width="9.140625" style="85"/>
    <col min="1025" max="1025" width="2.85546875" style="85" customWidth="1"/>
    <col min="1026" max="1026" width="49.140625" style="85" customWidth="1"/>
    <col min="1027" max="1027" width="5.5703125" style="85" customWidth="1"/>
    <col min="1028" max="1028" width="6.7109375" style="85" customWidth="1"/>
    <col min="1029" max="1029" width="11" style="85" customWidth="1"/>
    <col min="1030" max="1030" width="5.5703125" style="85" customWidth="1"/>
    <col min="1031" max="1031" width="0" style="85" hidden="1" customWidth="1"/>
    <col min="1032" max="1032" width="9.85546875" style="85" customWidth="1"/>
    <col min="1033" max="1033" width="0" style="85" hidden="1" customWidth="1"/>
    <col min="1034" max="1034" width="10.42578125" style="85" customWidth="1"/>
    <col min="1035" max="1280" width="9.140625" style="85"/>
    <col min="1281" max="1281" width="2.85546875" style="85" customWidth="1"/>
    <col min="1282" max="1282" width="49.140625" style="85" customWidth="1"/>
    <col min="1283" max="1283" width="5.5703125" style="85" customWidth="1"/>
    <col min="1284" max="1284" width="6.7109375" style="85" customWidth="1"/>
    <col min="1285" max="1285" width="11" style="85" customWidth="1"/>
    <col min="1286" max="1286" width="5.5703125" style="85" customWidth="1"/>
    <col min="1287" max="1287" width="0" style="85" hidden="1" customWidth="1"/>
    <col min="1288" max="1288" width="9.85546875" style="85" customWidth="1"/>
    <col min="1289" max="1289" width="0" style="85" hidden="1" customWidth="1"/>
    <col min="1290" max="1290" width="10.42578125" style="85" customWidth="1"/>
    <col min="1291" max="1536" width="9.140625" style="85"/>
    <col min="1537" max="1537" width="2.85546875" style="85" customWidth="1"/>
    <col min="1538" max="1538" width="49.140625" style="85" customWidth="1"/>
    <col min="1539" max="1539" width="5.5703125" style="85" customWidth="1"/>
    <col min="1540" max="1540" width="6.7109375" style="85" customWidth="1"/>
    <col min="1541" max="1541" width="11" style="85" customWidth="1"/>
    <col min="1542" max="1542" width="5.5703125" style="85" customWidth="1"/>
    <col min="1543" max="1543" width="0" style="85" hidden="1" customWidth="1"/>
    <col min="1544" max="1544" width="9.85546875" style="85" customWidth="1"/>
    <col min="1545" max="1545" width="0" style="85" hidden="1" customWidth="1"/>
    <col min="1546" max="1546" width="10.42578125" style="85" customWidth="1"/>
    <col min="1547" max="1792" width="9.140625" style="85"/>
    <col min="1793" max="1793" width="2.85546875" style="85" customWidth="1"/>
    <col min="1794" max="1794" width="49.140625" style="85" customWidth="1"/>
    <col min="1795" max="1795" width="5.5703125" style="85" customWidth="1"/>
    <col min="1796" max="1796" width="6.7109375" style="85" customWidth="1"/>
    <col min="1797" max="1797" width="11" style="85" customWidth="1"/>
    <col min="1798" max="1798" width="5.5703125" style="85" customWidth="1"/>
    <col min="1799" max="1799" width="0" style="85" hidden="1" customWidth="1"/>
    <col min="1800" max="1800" width="9.85546875" style="85" customWidth="1"/>
    <col min="1801" max="1801" width="0" style="85" hidden="1" customWidth="1"/>
    <col min="1802" max="1802" width="10.42578125" style="85" customWidth="1"/>
    <col min="1803" max="2048" width="9.140625" style="85"/>
    <col min="2049" max="2049" width="2.85546875" style="85" customWidth="1"/>
    <col min="2050" max="2050" width="49.140625" style="85" customWidth="1"/>
    <col min="2051" max="2051" width="5.5703125" style="85" customWidth="1"/>
    <col min="2052" max="2052" width="6.7109375" style="85" customWidth="1"/>
    <col min="2053" max="2053" width="11" style="85" customWidth="1"/>
    <col min="2054" max="2054" width="5.5703125" style="85" customWidth="1"/>
    <col min="2055" max="2055" width="0" style="85" hidden="1" customWidth="1"/>
    <col min="2056" max="2056" width="9.85546875" style="85" customWidth="1"/>
    <col min="2057" max="2057" width="0" style="85" hidden="1" customWidth="1"/>
    <col min="2058" max="2058" width="10.42578125" style="85" customWidth="1"/>
    <col min="2059" max="2304" width="9.140625" style="85"/>
    <col min="2305" max="2305" width="2.85546875" style="85" customWidth="1"/>
    <col min="2306" max="2306" width="49.140625" style="85" customWidth="1"/>
    <col min="2307" max="2307" width="5.5703125" style="85" customWidth="1"/>
    <col min="2308" max="2308" width="6.7109375" style="85" customWidth="1"/>
    <col min="2309" max="2309" width="11" style="85" customWidth="1"/>
    <col min="2310" max="2310" width="5.5703125" style="85" customWidth="1"/>
    <col min="2311" max="2311" width="0" style="85" hidden="1" customWidth="1"/>
    <col min="2312" max="2312" width="9.85546875" style="85" customWidth="1"/>
    <col min="2313" max="2313" width="0" style="85" hidden="1" customWidth="1"/>
    <col min="2314" max="2314" width="10.42578125" style="85" customWidth="1"/>
    <col min="2315" max="2560" width="9.140625" style="85"/>
    <col min="2561" max="2561" width="2.85546875" style="85" customWidth="1"/>
    <col min="2562" max="2562" width="49.140625" style="85" customWidth="1"/>
    <col min="2563" max="2563" width="5.5703125" style="85" customWidth="1"/>
    <col min="2564" max="2564" width="6.7109375" style="85" customWidth="1"/>
    <col min="2565" max="2565" width="11" style="85" customWidth="1"/>
    <col min="2566" max="2566" width="5.5703125" style="85" customWidth="1"/>
    <col min="2567" max="2567" width="0" style="85" hidden="1" customWidth="1"/>
    <col min="2568" max="2568" width="9.85546875" style="85" customWidth="1"/>
    <col min="2569" max="2569" width="0" style="85" hidden="1" customWidth="1"/>
    <col min="2570" max="2570" width="10.42578125" style="85" customWidth="1"/>
    <col min="2571" max="2816" width="9.140625" style="85"/>
    <col min="2817" max="2817" width="2.85546875" style="85" customWidth="1"/>
    <col min="2818" max="2818" width="49.140625" style="85" customWidth="1"/>
    <col min="2819" max="2819" width="5.5703125" style="85" customWidth="1"/>
    <col min="2820" max="2820" width="6.7109375" style="85" customWidth="1"/>
    <col min="2821" max="2821" width="11" style="85" customWidth="1"/>
    <col min="2822" max="2822" width="5.5703125" style="85" customWidth="1"/>
    <col min="2823" max="2823" width="0" style="85" hidden="1" customWidth="1"/>
    <col min="2824" max="2824" width="9.85546875" style="85" customWidth="1"/>
    <col min="2825" max="2825" width="0" style="85" hidden="1" customWidth="1"/>
    <col min="2826" max="2826" width="10.42578125" style="85" customWidth="1"/>
    <col min="2827" max="3072" width="9.140625" style="85"/>
    <col min="3073" max="3073" width="2.85546875" style="85" customWidth="1"/>
    <col min="3074" max="3074" width="49.140625" style="85" customWidth="1"/>
    <col min="3075" max="3075" width="5.5703125" style="85" customWidth="1"/>
    <col min="3076" max="3076" width="6.7109375" style="85" customWidth="1"/>
    <col min="3077" max="3077" width="11" style="85" customWidth="1"/>
    <col min="3078" max="3078" width="5.5703125" style="85" customWidth="1"/>
    <col min="3079" max="3079" width="0" style="85" hidden="1" customWidth="1"/>
    <col min="3080" max="3080" width="9.85546875" style="85" customWidth="1"/>
    <col min="3081" max="3081" width="0" style="85" hidden="1" customWidth="1"/>
    <col min="3082" max="3082" width="10.42578125" style="85" customWidth="1"/>
    <col min="3083" max="3328" width="9.140625" style="85"/>
    <col min="3329" max="3329" width="2.85546875" style="85" customWidth="1"/>
    <col min="3330" max="3330" width="49.140625" style="85" customWidth="1"/>
    <col min="3331" max="3331" width="5.5703125" style="85" customWidth="1"/>
    <col min="3332" max="3332" width="6.7109375" style="85" customWidth="1"/>
    <col min="3333" max="3333" width="11" style="85" customWidth="1"/>
    <col min="3334" max="3334" width="5.5703125" style="85" customWidth="1"/>
    <col min="3335" max="3335" width="0" style="85" hidden="1" customWidth="1"/>
    <col min="3336" max="3336" width="9.85546875" style="85" customWidth="1"/>
    <col min="3337" max="3337" width="0" style="85" hidden="1" customWidth="1"/>
    <col min="3338" max="3338" width="10.42578125" style="85" customWidth="1"/>
    <col min="3339" max="3584" width="9.140625" style="85"/>
    <col min="3585" max="3585" width="2.85546875" style="85" customWidth="1"/>
    <col min="3586" max="3586" width="49.140625" style="85" customWidth="1"/>
    <col min="3587" max="3587" width="5.5703125" style="85" customWidth="1"/>
    <col min="3588" max="3588" width="6.7109375" style="85" customWidth="1"/>
    <col min="3589" max="3589" width="11" style="85" customWidth="1"/>
    <col min="3590" max="3590" width="5.5703125" style="85" customWidth="1"/>
    <col min="3591" max="3591" width="0" style="85" hidden="1" customWidth="1"/>
    <col min="3592" max="3592" width="9.85546875" style="85" customWidth="1"/>
    <col min="3593" max="3593" width="0" style="85" hidden="1" customWidth="1"/>
    <col min="3594" max="3594" width="10.42578125" style="85" customWidth="1"/>
    <col min="3595" max="3840" width="9.140625" style="85"/>
    <col min="3841" max="3841" width="2.85546875" style="85" customWidth="1"/>
    <col min="3842" max="3842" width="49.140625" style="85" customWidth="1"/>
    <col min="3843" max="3843" width="5.5703125" style="85" customWidth="1"/>
    <col min="3844" max="3844" width="6.7109375" style="85" customWidth="1"/>
    <col min="3845" max="3845" width="11" style="85" customWidth="1"/>
    <col min="3846" max="3846" width="5.5703125" style="85" customWidth="1"/>
    <col min="3847" max="3847" width="0" style="85" hidden="1" customWidth="1"/>
    <col min="3848" max="3848" width="9.85546875" style="85" customWidth="1"/>
    <col min="3849" max="3849" width="0" style="85" hidden="1" customWidth="1"/>
    <col min="3850" max="3850" width="10.42578125" style="85" customWidth="1"/>
    <col min="3851" max="4096" width="9.140625" style="85"/>
    <col min="4097" max="4097" width="2.85546875" style="85" customWidth="1"/>
    <col min="4098" max="4098" width="49.140625" style="85" customWidth="1"/>
    <col min="4099" max="4099" width="5.5703125" style="85" customWidth="1"/>
    <col min="4100" max="4100" width="6.7109375" style="85" customWidth="1"/>
    <col min="4101" max="4101" width="11" style="85" customWidth="1"/>
    <col min="4102" max="4102" width="5.5703125" style="85" customWidth="1"/>
    <col min="4103" max="4103" width="0" style="85" hidden="1" customWidth="1"/>
    <col min="4104" max="4104" width="9.85546875" style="85" customWidth="1"/>
    <col min="4105" max="4105" width="0" style="85" hidden="1" customWidth="1"/>
    <col min="4106" max="4106" width="10.42578125" style="85" customWidth="1"/>
    <col min="4107" max="4352" width="9.140625" style="85"/>
    <col min="4353" max="4353" width="2.85546875" style="85" customWidth="1"/>
    <col min="4354" max="4354" width="49.140625" style="85" customWidth="1"/>
    <col min="4355" max="4355" width="5.5703125" style="85" customWidth="1"/>
    <col min="4356" max="4356" width="6.7109375" style="85" customWidth="1"/>
    <col min="4357" max="4357" width="11" style="85" customWidth="1"/>
    <col min="4358" max="4358" width="5.5703125" style="85" customWidth="1"/>
    <col min="4359" max="4359" width="0" style="85" hidden="1" customWidth="1"/>
    <col min="4360" max="4360" width="9.85546875" style="85" customWidth="1"/>
    <col min="4361" max="4361" width="0" style="85" hidden="1" customWidth="1"/>
    <col min="4362" max="4362" width="10.42578125" style="85" customWidth="1"/>
    <col min="4363" max="4608" width="9.140625" style="85"/>
    <col min="4609" max="4609" width="2.85546875" style="85" customWidth="1"/>
    <col min="4610" max="4610" width="49.140625" style="85" customWidth="1"/>
    <col min="4611" max="4611" width="5.5703125" style="85" customWidth="1"/>
    <col min="4612" max="4612" width="6.7109375" style="85" customWidth="1"/>
    <col min="4613" max="4613" width="11" style="85" customWidth="1"/>
    <col min="4614" max="4614" width="5.5703125" style="85" customWidth="1"/>
    <col min="4615" max="4615" width="0" style="85" hidden="1" customWidth="1"/>
    <col min="4616" max="4616" width="9.85546875" style="85" customWidth="1"/>
    <col min="4617" max="4617" width="0" style="85" hidden="1" customWidth="1"/>
    <col min="4618" max="4618" width="10.42578125" style="85" customWidth="1"/>
    <col min="4619" max="4864" width="9.140625" style="85"/>
    <col min="4865" max="4865" width="2.85546875" style="85" customWidth="1"/>
    <col min="4866" max="4866" width="49.140625" style="85" customWidth="1"/>
    <col min="4867" max="4867" width="5.5703125" style="85" customWidth="1"/>
    <col min="4868" max="4868" width="6.7109375" style="85" customWidth="1"/>
    <col min="4869" max="4869" width="11" style="85" customWidth="1"/>
    <col min="4870" max="4870" width="5.5703125" style="85" customWidth="1"/>
    <col min="4871" max="4871" width="0" style="85" hidden="1" customWidth="1"/>
    <col min="4872" max="4872" width="9.85546875" style="85" customWidth="1"/>
    <col min="4873" max="4873" width="0" style="85" hidden="1" customWidth="1"/>
    <col min="4874" max="4874" width="10.42578125" style="85" customWidth="1"/>
    <col min="4875" max="5120" width="9.140625" style="85"/>
    <col min="5121" max="5121" width="2.85546875" style="85" customWidth="1"/>
    <col min="5122" max="5122" width="49.140625" style="85" customWidth="1"/>
    <col min="5123" max="5123" width="5.5703125" style="85" customWidth="1"/>
    <col min="5124" max="5124" width="6.7109375" style="85" customWidth="1"/>
    <col min="5125" max="5125" width="11" style="85" customWidth="1"/>
    <col min="5126" max="5126" width="5.5703125" style="85" customWidth="1"/>
    <col min="5127" max="5127" width="0" style="85" hidden="1" customWidth="1"/>
    <col min="5128" max="5128" width="9.85546875" style="85" customWidth="1"/>
    <col min="5129" max="5129" width="0" style="85" hidden="1" customWidth="1"/>
    <col min="5130" max="5130" width="10.42578125" style="85" customWidth="1"/>
    <col min="5131" max="5376" width="9.140625" style="85"/>
    <col min="5377" max="5377" width="2.85546875" style="85" customWidth="1"/>
    <col min="5378" max="5378" width="49.140625" style="85" customWidth="1"/>
    <col min="5379" max="5379" width="5.5703125" style="85" customWidth="1"/>
    <col min="5380" max="5380" width="6.7109375" style="85" customWidth="1"/>
    <col min="5381" max="5381" width="11" style="85" customWidth="1"/>
    <col min="5382" max="5382" width="5.5703125" style="85" customWidth="1"/>
    <col min="5383" max="5383" width="0" style="85" hidden="1" customWidth="1"/>
    <col min="5384" max="5384" width="9.85546875" style="85" customWidth="1"/>
    <col min="5385" max="5385" width="0" style="85" hidden="1" customWidth="1"/>
    <col min="5386" max="5386" width="10.42578125" style="85" customWidth="1"/>
    <col min="5387" max="5632" width="9.140625" style="85"/>
    <col min="5633" max="5633" width="2.85546875" style="85" customWidth="1"/>
    <col min="5634" max="5634" width="49.140625" style="85" customWidth="1"/>
    <col min="5635" max="5635" width="5.5703125" style="85" customWidth="1"/>
    <col min="5636" max="5636" width="6.7109375" style="85" customWidth="1"/>
    <col min="5637" max="5637" width="11" style="85" customWidth="1"/>
    <col min="5638" max="5638" width="5.5703125" style="85" customWidth="1"/>
    <col min="5639" max="5639" width="0" style="85" hidden="1" customWidth="1"/>
    <col min="5640" max="5640" width="9.85546875" style="85" customWidth="1"/>
    <col min="5641" max="5641" width="0" style="85" hidden="1" customWidth="1"/>
    <col min="5642" max="5642" width="10.42578125" style="85" customWidth="1"/>
    <col min="5643" max="5888" width="9.140625" style="85"/>
    <col min="5889" max="5889" width="2.85546875" style="85" customWidth="1"/>
    <col min="5890" max="5890" width="49.140625" style="85" customWidth="1"/>
    <col min="5891" max="5891" width="5.5703125" style="85" customWidth="1"/>
    <col min="5892" max="5892" width="6.7109375" style="85" customWidth="1"/>
    <col min="5893" max="5893" width="11" style="85" customWidth="1"/>
    <col min="5894" max="5894" width="5.5703125" style="85" customWidth="1"/>
    <col min="5895" max="5895" width="0" style="85" hidden="1" customWidth="1"/>
    <col min="5896" max="5896" width="9.85546875" style="85" customWidth="1"/>
    <col min="5897" max="5897" width="0" style="85" hidden="1" customWidth="1"/>
    <col min="5898" max="5898" width="10.42578125" style="85" customWidth="1"/>
    <col min="5899" max="6144" width="9.140625" style="85"/>
    <col min="6145" max="6145" width="2.85546875" style="85" customWidth="1"/>
    <col min="6146" max="6146" width="49.140625" style="85" customWidth="1"/>
    <col min="6147" max="6147" width="5.5703125" style="85" customWidth="1"/>
    <col min="6148" max="6148" width="6.7109375" style="85" customWidth="1"/>
    <col min="6149" max="6149" width="11" style="85" customWidth="1"/>
    <col min="6150" max="6150" width="5.5703125" style="85" customWidth="1"/>
    <col min="6151" max="6151" width="0" style="85" hidden="1" customWidth="1"/>
    <col min="6152" max="6152" width="9.85546875" style="85" customWidth="1"/>
    <col min="6153" max="6153" width="0" style="85" hidden="1" customWidth="1"/>
    <col min="6154" max="6154" width="10.42578125" style="85" customWidth="1"/>
    <col min="6155" max="6400" width="9.140625" style="85"/>
    <col min="6401" max="6401" width="2.85546875" style="85" customWidth="1"/>
    <col min="6402" max="6402" width="49.140625" style="85" customWidth="1"/>
    <col min="6403" max="6403" width="5.5703125" style="85" customWidth="1"/>
    <col min="6404" max="6404" width="6.7109375" style="85" customWidth="1"/>
    <col min="6405" max="6405" width="11" style="85" customWidth="1"/>
    <col min="6406" max="6406" width="5.5703125" style="85" customWidth="1"/>
    <col min="6407" max="6407" width="0" style="85" hidden="1" customWidth="1"/>
    <col min="6408" max="6408" width="9.85546875" style="85" customWidth="1"/>
    <col min="6409" max="6409" width="0" style="85" hidden="1" customWidth="1"/>
    <col min="6410" max="6410" width="10.42578125" style="85" customWidth="1"/>
    <col min="6411" max="6656" width="9.140625" style="85"/>
    <col min="6657" max="6657" width="2.85546875" style="85" customWidth="1"/>
    <col min="6658" max="6658" width="49.140625" style="85" customWidth="1"/>
    <col min="6659" max="6659" width="5.5703125" style="85" customWidth="1"/>
    <col min="6660" max="6660" width="6.7109375" style="85" customWidth="1"/>
    <col min="6661" max="6661" width="11" style="85" customWidth="1"/>
    <col min="6662" max="6662" width="5.5703125" style="85" customWidth="1"/>
    <col min="6663" max="6663" width="0" style="85" hidden="1" customWidth="1"/>
    <col min="6664" max="6664" width="9.85546875" style="85" customWidth="1"/>
    <col min="6665" max="6665" width="0" style="85" hidden="1" customWidth="1"/>
    <col min="6666" max="6666" width="10.42578125" style="85" customWidth="1"/>
    <col min="6667" max="6912" width="9.140625" style="85"/>
    <col min="6913" max="6913" width="2.85546875" style="85" customWidth="1"/>
    <col min="6914" max="6914" width="49.140625" style="85" customWidth="1"/>
    <col min="6915" max="6915" width="5.5703125" style="85" customWidth="1"/>
    <col min="6916" max="6916" width="6.7109375" style="85" customWidth="1"/>
    <col min="6917" max="6917" width="11" style="85" customWidth="1"/>
    <col min="6918" max="6918" width="5.5703125" style="85" customWidth="1"/>
    <col min="6919" max="6919" width="0" style="85" hidden="1" customWidth="1"/>
    <col min="6920" max="6920" width="9.85546875" style="85" customWidth="1"/>
    <col min="6921" max="6921" width="0" style="85" hidden="1" customWidth="1"/>
    <col min="6922" max="6922" width="10.42578125" style="85" customWidth="1"/>
    <col min="6923" max="7168" width="9.140625" style="85"/>
    <col min="7169" max="7169" width="2.85546875" style="85" customWidth="1"/>
    <col min="7170" max="7170" width="49.140625" style="85" customWidth="1"/>
    <col min="7171" max="7171" width="5.5703125" style="85" customWidth="1"/>
    <col min="7172" max="7172" width="6.7109375" style="85" customWidth="1"/>
    <col min="7173" max="7173" width="11" style="85" customWidth="1"/>
    <col min="7174" max="7174" width="5.5703125" style="85" customWidth="1"/>
    <col min="7175" max="7175" width="0" style="85" hidden="1" customWidth="1"/>
    <col min="7176" max="7176" width="9.85546875" style="85" customWidth="1"/>
    <col min="7177" max="7177" width="0" style="85" hidden="1" customWidth="1"/>
    <col min="7178" max="7178" width="10.42578125" style="85" customWidth="1"/>
    <col min="7179" max="7424" width="9.140625" style="85"/>
    <col min="7425" max="7425" width="2.85546875" style="85" customWidth="1"/>
    <col min="7426" max="7426" width="49.140625" style="85" customWidth="1"/>
    <col min="7427" max="7427" width="5.5703125" style="85" customWidth="1"/>
    <col min="7428" max="7428" width="6.7109375" style="85" customWidth="1"/>
    <col min="7429" max="7429" width="11" style="85" customWidth="1"/>
    <col min="7430" max="7430" width="5.5703125" style="85" customWidth="1"/>
    <col min="7431" max="7431" width="0" style="85" hidden="1" customWidth="1"/>
    <col min="7432" max="7432" width="9.85546875" style="85" customWidth="1"/>
    <col min="7433" max="7433" width="0" style="85" hidden="1" customWidth="1"/>
    <col min="7434" max="7434" width="10.42578125" style="85" customWidth="1"/>
    <col min="7435" max="7680" width="9.140625" style="85"/>
    <col min="7681" max="7681" width="2.85546875" style="85" customWidth="1"/>
    <col min="7682" max="7682" width="49.140625" style="85" customWidth="1"/>
    <col min="7683" max="7683" width="5.5703125" style="85" customWidth="1"/>
    <col min="7684" max="7684" width="6.7109375" style="85" customWidth="1"/>
    <col min="7685" max="7685" width="11" style="85" customWidth="1"/>
    <col min="7686" max="7686" width="5.5703125" style="85" customWidth="1"/>
    <col min="7687" max="7687" width="0" style="85" hidden="1" customWidth="1"/>
    <col min="7688" max="7688" width="9.85546875" style="85" customWidth="1"/>
    <col min="7689" max="7689" width="0" style="85" hidden="1" customWidth="1"/>
    <col min="7690" max="7690" width="10.42578125" style="85" customWidth="1"/>
    <col min="7691" max="7936" width="9.140625" style="85"/>
    <col min="7937" max="7937" width="2.85546875" style="85" customWidth="1"/>
    <col min="7938" max="7938" width="49.140625" style="85" customWidth="1"/>
    <col min="7939" max="7939" width="5.5703125" style="85" customWidth="1"/>
    <col min="7940" max="7940" width="6.7109375" style="85" customWidth="1"/>
    <col min="7941" max="7941" width="11" style="85" customWidth="1"/>
    <col min="7942" max="7942" width="5.5703125" style="85" customWidth="1"/>
    <col min="7943" max="7943" width="0" style="85" hidden="1" customWidth="1"/>
    <col min="7944" max="7944" width="9.85546875" style="85" customWidth="1"/>
    <col min="7945" max="7945" width="0" style="85" hidden="1" customWidth="1"/>
    <col min="7946" max="7946" width="10.42578125" style="85" customWidth="1"/>
    <col min="7947" max="8192" width="9.140625" style="85"/>
    <col min="8193" max="8193" width="2.85546875" style="85" customWidth="1"/>
    <col min="8194" max="8194" width="49.140625" style="85" customWidth="1"/>
    <col min="8195" max="8195" width="5.5703125" style="85" customWidth="1"/>
    <col min="8196" max="8196" width="6.7109375" style="85" customWidth="1"/>
    <col min="8197" max="8197" width="11" style="85" customWidth="1"/>
    <col min="8198" max="8198" width="5.5703125" style="85" customWidth="1"/>
    <col min="8199" max="8199" width="0" style="85" hidden="1" customWidth="1"/>
    <col min="8200" max="8200" width="9.85546875" style="85" customWidth="1"/>
    <col min="8201" max="8201" width="0" style="85" hidden="1" customWidth="1"/>
    <col min="8202" max="8202" width="10.42578125" style="85" customWidth="1"/>
    <col min="8203" max="8448" width="9.140625" style="85"/>
    <col min="8449" max="8449" width="2.85546875" style="85" customWidth="1"/>
    <col min="8450" max="8450" width="49.140625" style="85" customWidth="1"/>
    <col min="8451" max="8451" width="5.5703125" style="85" customWidth="1"/>
    <col min="8452" max="8452" width="6.7109375" style="85" customWidth="1"/>
    <col min="8453" max="8453" width="11" style="85" customWidth="1"/>
    <col min="8454" max="8454" width="5.5703125" style="85" customWidth="1"/>
    <col min="8455" max="8455" width="0" style="85" hidden="1" customWidth="1"/>
    <col min="8456" max="8456" width="9.85546875" style="85" customWidth="1"/>
    <col min="8457" max="8457" width="0" style="85" hidden="1" customWidth="1"/>
    <col min="8458" max="8458" width="10.42578125" style="85" customWidth="1"/>
    <col min="8459" max="8704" width="9.140625" style="85"/>
    <col min="8705" max="8705" width="2.85546875" style="85" customWidth="1"/>
    <col min="8706" max="8706" width="49.140625" style="85" customWidth="1"/>
    <col min="8707" max="8707" width="5.5703125" style="85" customWidth="1"/>
    <col min="8708" max="8708" width="6.7109375" style="85" customWidth="1"/>
    <col min="8709" max="8709" width="11" style="85" customWidth="1"/>
    <col min="8710" max="8710" width="5.5703125" style="85" customWidth="1"/>
    <col min="8711" max="8711" width="0" style="85" hidden="1" customWidth="1"/>
    <col min="8712" max="8712" width="9.85546875" style="85" customWidth="1"/>
    <col min="8713" max="8713" width="0" style="85" hidden="1" customWidth="1"/>
    <col min="8714" max="8714" width="10.42578125" style="85" customWidth="1"/>
    <col min="8715" max="8960" width="9.140625" style="85"/>
    <col min="8961" max="8961" width="2.85546875" style="85" customWidth="1"/>
    <col min="8962" max="8962" width="49.140625" style="85" customWidth="1"/>
    <col min="8963" max="8963" width="5.5703125" style="85" customWidth="1"/>
    <col min="8964" max="8964" width="6.7109375" style="85" customWidth="1"/>
    <col min="8965" max="8965" width="11" style="85" customWidth="1"/>
    <col min="8966" max="8966" width="5.5703125" style="85" customWidth="1"/>
    <col min="8967" max="8967" width="0" style="85" hidden="1" customWidth="1"/>
    <col min="8968" max="8968" width="9.85546875" style="85" customWidth="1"/>
    <col min="8969" max="8969" width="0" style="85" hidden="1" customWidth="1"/>
    <col min="8970" max="8970" width="10.42578125" style="85" customWidth="1"/>
    <col min="8971" max="9216" width="9.140625" style="85"/>
    <col min="9217" max="9217" width="2.85546875" style="85" customWidth="1"/>
    <col min="9218" max="9218" width="49.140625" style="85" customWidth="1"/>
    <col min="9219" max="9219" width="5.5703125" style="85" customWidth="1"/>
    <col min="9220" max="9220" width="6.7109375" style="85" customWidth="1"/>
    <col min="9221" max="9221" width="11" style="85" customWidth="1"/>
    <col min="9222" max="9222" width="5.5703125" style="85" customWidth="1"/>
    <col min="9223" max="9223" width="0" style="85" hidden="1" customWidth="1"/>
    <col min="9224" max="9224" width="9.85546875" style="85" customWidth="1"/>
    <col min="9225" max="9225" width="0" style="85" hidden="1" customWidth="1"/>
    <col min="9226" max="9226" width="10.42578125" style="85" customWidth="1"/>
    <col min="9227" max="9472" width="9.140625" style="85"/>
    <col min="9473" max="9473" width="2.85546875" style="85" customWidth="1"/>
    <col min="9474" max="9474" width="49.140625" style="85" customWidth="1"/>
    <col min="9475" max="9475" width="5.5703125" style="85" customWidth="1"/>
    <col min="9476" max="9476" width="6.7109375" style="85" customWidth="1"/>
    <col min="9477" max="9477" width="11" style="85" customWidth="1"/>
    <col min="9478" max="9478" width="5.5703125" style="85" customWidth="1"/>
    <col min="9479" max="9479" width="0" style="85" hidden="1" customWidth="1"/>
    <col min="9480" max="9480" width="9.85546875" style="85" customWidth="1"/>
    <col min="9481" max="9481" width="0" style="85" hidden="1" customWidth="1"/>
    <col min="9482" max="9482" width="10.42578125" style="85" customWidth="1"/>
    <col min="9483" max="9728" width="9.140625" style="85"/>
    <col min="9729" max="9729" width="2.85546875" style="85" customWidth="1"/>
    <col min="9730" max="9730" width="49.140625" style="85" customWidth="1"/>
    <col min="9731" max="9731" width="5.5703125" style="85" customWidth="1"/>
    <col min="9732" max="9732" width="6.7109375" style="85" customWidth="1"/>
    <col min="9733" max="9733" width="11" style="85" customWidth="1"/>
    <col min="9734" max="9734" width="5.5703125" style="85" customWidth="1"/>
    <col min="9735" max="9735" width="0" style="85" hidden="1" customWidth="1"/>
    <col min="9736" max="9736" width="9.85546875" style="85" customWidth="1"/>
    <col min="9737" max="9737" width="0" style="85" hidden="1" customWidth="1"/>
    <col min="9738" max="9738" width="10.42578125" style="85" customWidth="1"/>
    <col min="9739" max="9984" width="9.140625" style="85"/>
    <col min="9985" max="9985" width="2.85546875" style="85" customWidth="1"/>
    <col min="9986" max="9986" width="49.140625" style="85" customWidth="1"/>
    <col min="9987" max="9987" width="5.5703125" style="85" customWidth="1"/>
    <col min="9988" max="9988" width="6.7109375" style="85" customWidth="1"/>
    <col min="9989" max="9989" width="11" style="85" customWidth="1"/>
    <col min="9990" max="9990" width="5.5703125" style="85" customWidth="1"/>
    <col min="9991" max="9991" width="0" style="85" hidden="1" customWidth="1"/>
    <col min="9992" max="9992" width="9.85546875" style="85" customWidth="1"/>
    <col min="9993" max="9993" width="0" style="85" hidden="1" customWidth="1"/>
    <col min="9994" max="9994" width="10.42578125" style="85" customWidth="1"/>
    <col min="9995" max="10240" width="9.140625" style="85"/>
    <col min="10241" max="10241" width="2.85546875" style="85" customWidth="1"/>
    <col min="10242" max="10242" width="49.140625" style="85" customWidth="1"/>
    <col min="10243" max="10243" width="5.5703125" style="85" customWidth="1"/>
    <col min="10244" max="10244" width="6.7109375" style="85" customWidth="1"/>
    <col min="10245" max="10245" width="11" style="85" customWidth="1"/>
    <col min="10246" max="10246" width="5.5703125" style="85" customWidth="1"/>
    <col min="10247" max="10247" width="0" style="85" hidden="1" customWidth="1"/>
    <col min="10248" max="10248" width="9.85546875" style="85" customWidth="1"/>
    <col min="10249" max="10249" width="0" style="85" hidden="1" customWidth="1"/>
    <col min="10250" max="10250" width="10.42578125" style="85" customWidth="1"/>
    <col min="10251" max="10496" width="9.140625" style="85"/>
    <col min="10497" max="10497" width="2.85546875" style="85" customWidth="1"/>
    <col min="10498" max="10498" width="49.140625" style="85" customWidth="1"/>
    <col min="10499" max="10499" width="5.5703125" style="85" customWidth="1"/>
    <col min="10500" max="10500" width="6.7109375" style="85" customWidth="1"/>
    <col min="10501" max="10501" width="11" style="85" customWidth="1"/>
    <col min="10502" max="10502" width="5.5703125" style="85" customWidth="1"/>
    <col min="10503" max="10503" width="0" style="85" hidden="1" customWidth="1"/>
    <col min="10504" max="10504" width="9.85546875" style="85" customWidth="1"/>
    <col min="10505" max="10505" width="0" style="85" hidden="1" customWidth="1"/>
    <col min="10506" max="10506" width="10.42578125" style="85" customWidth="1"/>
    <col min="10507" max="10752" width="9.140625" style="85"/>
    <col min="10753" max="10753" width="2.85546875" style="85" customWidth="1"/>
    <col min="10754" max="10754" width="49.140625" style="85" customWidth="1"/>
    <col min="10755" max="10755" width="5.5703125" style="85" customWidth="1"/>
    <col min="10756" max="10756" width="6.7109375" style="85" customWidth="1"/>
    <col min="10757" max="10757" width="11" style="85" customWidth="1"/>
    <col min="10758" max="10758" width="5.5703125" style="85" customWidth="1"/>
    <col min="10759" max="10759" width="0" style="85" hidden="1" customWidth="1"/>
    <col min="10760" max="10760" width="9.85546875" style="85" customWidth="1"/>
    <col min="10761" max="10761" width="0" style="85" hidden="1" customWidth="1"/>
    <col min="10762" max="10762" width="10.42578125" style="85" customWidth="1"/>
    <col min="10763" max="11008" width="9.140625" style="85"/>
    <col min="11009" max="11009" width="2.85546875" style="85" customWidth="1"/>
    <col min="11010" max="11010" width="49.140625" style="85" customWidth="1"/>
    <col min="11011" max="11011" width="5.5703125" style="85" customWidth="1"/>
    <col min="11012" max="11012" width="6.7109375" style="85" customWidth="1"/>
    <col min="11013" max="11013" width="11" style="85" customWidth="1"/>
    <col min="11014" max="11014" width="5.5703125" style="85" customWidth="1"/>
    <col min="11015" max="11015" width="0" style="85" hidden="1" customWidth="1"/>
    <col min="11016" max="11016" width="9.85546875" style="85" customWidth="1"/>
    <col min="11017" max="11017" width="0" style="85" hidden="1" customWidth="1"/>
    <col min="11018" max="11018" width="10.42578125" style="85" customWidth="1"/>
    <col min="11019" max="11264" width="9.140625" style="85"/>
    <col min="11265" max="11265" width="2.85546875" style="85" customWidth="1"/>
    <col min="11266" max="11266" width="49.140625" style="85" customWidth="1"/>
    <col min="11267" max="11267" width="5.5703125" style="85" customWidth="1"/>
    <col min="11268" max="11268" width="6.7109375" style="85" customWidth="1"/>
    <col min="11269" max="11269" width="11" style="85" customWidth="1"/>
    <col min="11270" max="11270" width="5.5703125" style="85" customWidth="1"/>
    <col min="11271" max="11271" width="0" style="85" hidden="1" customWidth="1"/>
    <col min="11272" max="11272" width="9.85546875" style="85" customWidth="1"/>
    <col min="11273" max="11273" width="0" style="85" hidden="1" customWidth="1"/>
    <col min="11274" max="11274" width="10.42578125" style="85" customWidth="1"/>
    <col min="11275" max="11520" width="9.140625" style="85"/>
    <col min="11521" max="11521" width="2.85546875" style="85" customWidth="1"/>
    <col min="11522" max="11522" width="49.140625" style="85" customWidth="1"/>
    <col min="11523" max="11523" width="5.5703125" style="85" customWidth="1"/>
    <col min="11524" max="11524" width="6.7109375" style="85" customWidth="1"/>
    <col min="11525" max="11525" width="11" style="85" customWidth="1"/>
    <col min="11526" max="11526" width="5.5703125" style="85" customWidth="1"/>
    <col min="11527" max="11527" width="0" style="85" hidden="1" customWidth="1"/>
    <col min="11528" max="11528" width="9.85546875" style="85" customWidth="1"/>
    <col min="11529" max="11529" width="0" style="85" hidden="1" customWidth="1"/>
    <col min="11530" max="11530" width="10.42578125" style="85" customWidth="1"/>
    <col min="11531" max="11776" width="9.140625" style="85"/>
    <col min="11777" max="11777" width="2.85546875" style="85" customWidth="1"/>
    <col min="11778" max="11778" width="49.140625" style="85" customWidth="1"/>
    <col min="11779" max="11779" width="5.5703125" style="85" customWidth="1"/>
    <col min="11780" max="11780" width="6.7109375" style="85" customWidth="1"/>
    <col min="11781" max="11781" width="11" style="85" customWidth="1"/>
    <col min="11782" max="11782" width="5.5703125" style="85" customWidth="1"/>
    <col min="11783" max="11783" width="0" style="85" hidden="1" customWidth="1"/>
    <col min="11784" max="11784" width="9.85546875" style="85" customWidth="1"/>
    <col min="11785" max="11785" width="0" style="85" hidden="1" customWidth="1"/>
    <col min="11786" max="11786" width="10.42578125" style="85" customWidth="1"/>
    <col min="11787" max="12032" width="9.140625" style="85"/>
    <col min="12033" max="12033" width="2.85546875" style="85" customWidth="1"/>
    <col min="12034" max="12034" width="49.140625" style="85" customWidth="1"/>
    <col min="12035" max="12035" width="5.5703125" style="85" customWidth="1"/>
    <col min="12036" max="12036" width="6.7109375" style="85" customWidth="1"/>
    <col min="12037" max="12037" width="11" style="85" customWidth="1"/>
    <col min="12038" max="12038" width="5.5703125" style="85" customWidth="1"/>
    <col min="12039" max="12039" width="0" style="85" hidden="1" customWidth="1"/>
    <col min="12040" max="12040" width="9.85546875" style="85" customWidth="1"/>
    <col min="12041" max="12041" width="0" style="85" hidden="1" customWidth="1"/>
    <col min="12042" max="12042" width="10.42578125" style="85" customWidth="1"/>
    <col min="12043" max="12288" width="9.140625" style="85"/>
    <col min="12289" max="12289" width="2.85546875" style="85" customWidth="1"/>
    <col min="12290" max="12290" width="49.140625" style="85" customWidth="1"/>
    <col min="12291" max="12291" width="5.5703125" style="85" customWidth="1"/>
    <col min="12292" max="12292" width="6.7109375" style="85" customWidth="1"/>
    <col min="12293" max="12293" width="11" style="85" customWidth="1"/>
    <col min="12294" max="12294" width="5.5703125" style="85" customWidth="1"/>
    <col min="12295" max="12295" width="0" style="85" hidden="1" customWidth="1"/>
    <col min="12296" max="12296" width="9.85546875" style="85" customWidth="1"/>
    <col min="12297" max="12297" width="0" style="85" hidden="1" customWidth="1"/>
    <col min="12298" max="12298" width="10.42578125" style="85" customWidth="1"/>
    <col min="12299" max="12544" width="9.140625" style="85"/>
    <col min="12545" max="12545" width="2.85546875" style="85" customWidth="1"/>
    <col min="12546" max="12546" width="49.140625" style="85" customWidth="1"/>
    <col min="12547" max="12547" width="5.5703125" style="85" customWidth="1"/>
    <col min="12548" max="12548" width="6.7109375" style="85" customWidth="1"/>
    <col min="12549" max="12549" width="11" style="85" customWidth="1"/>
    <col min="12550" max="12550" width="5.5703125" style="85" customWidth="1"/>
    <col min="12551" max="12551" width="0" style="85" hidden="1" customWidth="1"/>
    <col min="12552" max="12552" width="9.85546875" style="85" customWidth="1"/>
    <col min="12553" max="12553" width="0" style="85" hidden="1" customWidth="1"/>
    <col min="12554" max="12554" width="10.42578125" style="85" customWidth="1"/>
    <col min="12555" max="12800" width="9.140625" style="85"/>
    <col min="12801" max="12801" width="2.85546875" style="85" customWidth="1"/>
    <col min="12802" max="12802" width="49.140625" style="85" customWidth="1"/>
    <col min="12803" max="12803" width="5.5703125" style="85" customWidth="1"/>
    <col min="12804" max="12804" width="6.7109375" style="85" customWidth="1"/>
    <col min="12805" max="12805" width="11" style="85" customWidth="1"/>
    <col min="12806" max="12806" width="5.5703125" style="85" customWidth="1"/>
    <col min="12807" max="12807" width="0" style="85" hidden="1" customWidth="1"/>
    <col min="12808" max="12808" width="9.85546875" style="85" customWidth="1"/>
    <col min="12809" max="12809" width="0" style="85" hidden="1" customWidth="1"/>
    <col min="12810" max="12810" width="10.42578125" style="85" customWidth="1"/>
    <col min="12811" max="13056" width="9.140625" style="85"/>
    <col min="13057" max="13057" width="2.85546875" style="85" customWidth="1"/>
    <col min="13058" max="13058" width="49.140625" style="85" customWidth="1"/>
    <col min="13059" max="13059" width="5.5703125" style="85" customWidth="1"/>
    <col min="13060" max="13060" width="6.7109375" style="85" customWidth="1"/>
    <col min="13061" max="13061" width="11" style="85" customWidth="1"/>
    <col min="13062" max="13062" width="5.5703125" style="85" customWidth="1"/>
    <col min="13063" max="13063" width="0" style="85" hidden="1" customWidth="1"/>
    <col min="13064" max="13064" width="9.85546875" style="85" customWidth="1"/>
    <col min="13065" max="13065" width="0" style="85" hidden="1" customWidth="1"/>
    <col min="13066" max="13066" width="10.42578125" style="85" customWidth="1"/>
    <col min="13067" max="13312" width="9.140625" style="85"/>
    <col min="13313" max="13313" width="2.85546875" style="85" customWidth="1"/>
    <col min="13314" max="13314" width="49.140625" style="85" customWidth="1"/>
    <col min="13315" max="13315" width="5.5703125" style="85" customWidth="1"/>
    <col min="13316" max="13316" width="6.7109375" style="85" customWidth="1"/>
    <col min="13317" max="13317" width="11" style="85" customWidth="1"/>
    <col min="13318" max="13318" width="5.5703125" style="85" customWidth="1"/>
    <col min="13319" max="13319" width="0" style="85" hidden="1" customWidth="1"/>
    <col min="13320" max="13320" width="9.85546875" style="85" customWidth="1"/>
    <col min="13321" max="13321" width="0" style="85" hidden="1" customWidth="1"/>
    <col min="13322" max="13322" width="10.42578125" style="85" customWidth="1"/>
    <col min="13323" max="13568" width="9.140625" style="85"/>
    <col min="13569" max="13569" width="2.85546875" style="85" customWidth="1"/>
    <col min="13570" max="13570" width="49.140625" style="85" customWidth="1"/>
    <col min="13571" max="13571" width="5.5703125" style="85" customWidth="1"/>
    <col min="13572" max="13572" width="6.7109375" style="85" customWidth="1"/>
    <col min="13573" max="13573" width="11" style="85" customWidth="1"/>
    <col min="13574" max="13574" width="5.5703125" style="85" customWidth="1"/>
    <col min="13575" max="13575" width="0" style="85" hidden="1" customWidth="1"/>
    <col min="13576" max="13576" width="9.85546875" style="85" customWidth="1"/>
    <col min="13577" max="13577" width="0" style="85" hidden="1" customWidth="1"/>
    <col min="13578" max="13578" width="10.42578125" style="85" customWidth="1"/>
    <col min="13579" max="13824" width="9.140625" style="85"/>
    <col min="13825" max="13825" width="2.85546875" style="85" customWidth="1"/>
    <col min="13826" max="13826" width="49.140625" style="85" customWidth="1"/>
    <col min="13827" max="13827" width="5.5703125" style="85" customWidth="1"/>
    <col min="13828" max="13828" width="6.7109375" style="85" customWidth="1"/>
    <col min="13829" max="13829" width="11" style="85" customWidth="1"/>
    <col min="13830" max="13830" width="5.5703125" style="85" customWidth="1"/>
    <col min="13831" max="13831" width="0" style="85" hidden="1" customWidth="1"/>
    <col min="13832" max="13832" width="9.85546875" style="85" customWidth="1"/>
    <col min="13833" max="13833" width="0" style="85" hidden="1" customWidth="1"/>
    <col min="13834" max="13834" width="10.42578125" style="85" customWidth="1"/>
    <col min="13835" max="14080" width="9.140625" style="85"/>
    <col min="14081" max="14081" width="2.85546875" style="85" customWidth="1"/>
    <col min="14082" max="14082" width="49.140625" style="85" customWidth="1"/>
    <col min="14083" max="14083" width="5.5703125" style="85" customWidth="1"/>
    <col min="14084" max="14084" width="6.7109375" style="85" customWidth="1"/>
    <col min="14085" max="14085" width="11" style="85" customWidth="1"/>
    <col min="14086" max="14086" width="5.5703125" style="85" customWidth="1"/>
    <col min="14087" max="14087" width="0" style="85" hidden="1" customWidth="1"/>
    <col min="14088" max="14088" width="9.85546875" style="85" customWidth="1"/>
    <col min="14089" max="14089" width="0" style="85" hidden="1" customWidth="1"/>
    <col min="14090" max="14090" width="10.42578125" style="85" customWidth="1"/>
    <col min="14091" max="14336" width="9.140625" style="85"/>
    <col min="14337" max="14337" width="2.85546875" style="85" customWidth="1"/>
    <col min="14338" max="14338" width="49.140625" style="85" customWidth="1"/>
    <col min="14339" max="14339" width="5.5703125" style="85" customWidth="1"/>
    <col min="14340" max="14340" width="6.7109375" style="85" customWidth="1"/>
    <col min="14341" max="14341" width="11" style="85" customWidth="1"/>
    <col min="14342" max="14342" width="5.5703125" style="85" customWidth="1"/>
    <col min="14343" max="14343" width="0" style="85" hidden="1" customWidth="1"/>
    <col min="14344" max="14344" width="9.85546875" style="85" customWidth="1"/>
    <col min="14345" max="14345" width="0" style="85" hidden="1" customWidth="1"/>
    <col min="14346" max="14346" width="10.42578125" style="85" customWidth="1"/>
    <col min="14347" max="14592" width="9.140625" style="85"/>
    <col min="14593" max="14593" width="2.85546875" style="85" customWidth="1"/>
    <col min="14594" max="14594" width="49.140625" style="85" customWidth="1"/>
    <col min="14595" max="14595" width="5.5703125" style="85" customWidth="1"/>
    <col min="14596" max="14596" width="6.7109375" style="85" customWidth="1"/>
    <col min="14597" max="14597" width="11" style="85" customWidth="1"/>
    <col min="14598" max="14598" width="5.5703125" style="85" customWidth="1"/>
    <col min="14599" max="14599" width="0" style="85" hidden="1" customWidth="1"/>
    <col min="14600" max="14600" width="9.85546875" style="85" customWidth="1"/>
    <col min="14601" max="14601" width="0" style="85" hidden="1" customWidth="1"/>
    <col min="14602" max="14602" width="10.42578125" style="85" customWidth="1"/>
    <col min="14603" max="14848" width="9.140625" style="85"/>
    <col min="14849" max="14849" width="2.85546875" style="85" customWidth="1"/>
    <col min="14850" max="14850" width="49.140625" style="85" customWidth="1"/>
    <col min="14851" max="14851" width="5.5703125" style="85" customWidth="1"/>
    <col min="14852" max="14852" width="6.7109375" style="85" customWidth="1"/>
    <col min="14853" max="14853" width="11" style="85" customWidth="1"/>
    <col min="14854" max="14854" width="5.5703125" style="85" customWidth="1"/>
    <col min="14855" max="14855" width="0" style="85" hidden="1" customWidth="1"/>
    <col min="14856" max="14856" width="9.85546875" style="85" customWidth="1"/>
    <col min="14857" max="14857" width="0" style="85" hidden="1" customWidth="1"/>
    <col min="14858" max="14858" width="10.42578125" style="85" customWidth="1"/>
    <col min="14859" max="15104" width="9.140625" style="85"/>
    <col min="15105" max="15105" width="2.85546875" style="85" customWidth="1"/>
    <col min="15106" max="15106" width="49.140625" style="85" customWidth="1"/>
    <col min="15107" max="15107" width="5.5703125" style="85" customWidth="1"/>
    <col min="15108" max="15108" width="6.7109375" style="85" customWidth="1"/>
    <col min="15109" max="15109" width="11" style="85" customWidth="1"/>
    <col min="15110" max="15110" width="5.5703125" style="85" customWidth="1"/>
    <col min="15111" max="15111" width="0" style="85" hidden="1" customWidth="1"/>
    <col min="15112" max="15112" width="9.85546875" style="85" customWidth="1"/>
    <col min="15113" max="15113" width="0" style="85" hidden="1" customWidth="1"/>
    <col min="15114" max="15114" width="10.42578125" style="85" customWidth="1"/>
    <col min="15115" max="15360" width="9.140625" style="85"/>
    <col min="15361" max="15361" width="2.85546875" style="85" customWidth="1"/>
    <col min="15362" max="15362" width="49.140625" style="85" customWidth="1"/>
    <col min="15363" max="15363" width="5.5703125" style="85" customWidth="1"/>
    <col min="15364" max="15364" width="6.7109375" style="85" customWidth="1"/>
    <col min="15365" max="15365" width="11" style="85" customWidth="1"/>
    <col min="15366" max="15366" width="5.5703125" style="85" customWidth="1"/>
    <col min="15367" max="15367" width="0" style="85" hidden="1" customWidth="1"/>
    <col min="15368" max="15368" width="9.85546875" style="85" customWidth="1"/>
    <col min="15369" max="15369" width="0" style="85" hidden="1" customWidth="1"/>
    <col min="15370" max="15370" width="10.42578125" style="85" customWidth="1"/>
    <col min="15371" max="15616" width="9.140625" style="85"/>
    <col min="15617" max="15617" width="2.85546875" style="85" customWidth="1"/>
    <col min="15618" max="15618" width="49.140625" style="85" customWidth="1"/>
    <col min="15619" max="15619" width="5.5703125" style="85" customWidth="1"/>
    <col min="15620" max="15620" width="6.7109375" style="85" customWidth="1"/>
    <col min="15621" max="15621" width="11" style="85" customWidth="1"/>
    <col min="15622" max="15622" width="5.5703125" style="85" customWidth="1"/>
    <col min="15623" max="15623" width="0" style="85" hidden="1" customWidth="1"/>
    <col min="15624" max="15624" width="9.85546875" style="85" customWidth="1"/>
    <col min="15625" max="15625" width="0" style="85" hidden="1" customWidth="1"/>
    <col min="15626" max="15626" width="10.42578125" style="85" customWidth="1"/>
    <col min="15627" max="15872" width="9.140625" style="85"/>
    <col min="15873" max="15873" width="2.85546875" style="85" customWidth="1"/>
    <col min="15874" max="15874" width="49.140625" style="85" customWidth="1"/>
    <col min="15875" max="15875" width="5.5703125" style="85" customWidth="1"/>
    <col min="15876" max="15876" width="6.7109375" style="85" customWidth="1"/>
    <col min="15877" max="15877" width="11" style="85" customWidth="1"/>
    <col min="15878" max="15878" width="5.5703125" style="85" customWidth="1"/>
    <col min="15879" max="15879" width="0" style="85" hidden="1" customWidth="1"/>
    <col min="15880" max="15880" width="9.85546875" style="85" customWidth="1"/>
    <col min="15881" max="15881" width="0" style="85" hidden="1" customWidth="1"/>
    <col min="15882" max="15882" width="10.42578125" style="85" customWidth="1"/>
    <col min="15883" max="16128" width="9.140625" style="85"/>
    <col min="16129" max="16129" width="2.85546875" style="85" customWidth="1"/>
    <col min="16130" max="16130" width="49.140625" style="85" customWidth="1"/>
    <col min="16131" max="16131" width="5.5703125" style="85" customWidth="1"/>
    <col min="16132" max="16132" width="6.7109375" style="85" customWidth="1"/>
    <col min="16133" max="16133" width="11" style="85" customWidth="1"/>
    <col min="16134" max="16134" width="5.5703125" style="85" customWidth="1"/>
    <col min="16135" max="16135" width="0" style="85" hidden="1" customWidth="1"/>
    <col min="16136" max="16136" width="9.85546875" style="85" customWidth="1"/>
    <col min="16137" max="16137" width="0" style="85" hidden="1" customWidth="1"/>
    <col min="16138" max="16138" width="10.42578125" style="85" customWidth="1"/>
    <col min="16139" max="16384" width="9.140625" style="85"/>
  </cols>
  <sheetData>
    <row r="1" spans="1:14" hidden="1" x14ac:dyDescent="0.2"/>
    <row r="2" spans="1:14" ht="23.25" customHeight="1" x14ac:dyDescent="0.2">
      <c r="E2" s="202"/>
      <c r="F2" s="202"/>
      <c r="G2" s="202"/>
      <c r="H2" s="202"/>
      <c r="I2" s="202"/>
      <c r="J2" s="203"/>
      <c r="K2" s="203"/>
      <c r="L2" s="203"/>
      <c r="M2" s="203"/>
      <c r="N2" s="203"/>
    </row>
    <row r="3" spans="1:14" ht="13.5" customHeight="1" x14ac:dyDescent="0.2">
      <c r="A3" s="88"/>
      <c r="B3" s="89"/>
      <c r="C3" s="89"/>
      <c r="D3" s="90"/>
      <c r="E3" s="89"/>
      <c r="F3" s="204"/>
      <c r="G3" s="204"/>
      <c r="H3" s="204"/>
      <c r="I3" s="204"/>
      <c r="J3" s="205"/>
      <c r="K3" s="205"/>
    </row>
    <row r="4" spans="1:14" ht="35.25" customHeight="1" x14ac:dyDescent="0.2">
      <c r="A4" s="206" t="s">
        <v>85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4" ht="24" customHeight="1" x14ac:dyDescent="0.2">
      <c r="A5" s="91" t="s">
        <v>86</v>
      </c>
      <c r="B5" s="91"/>
      <c r="C5" s="91"/>
      <c r="D5" s="91"/>
      <c r="E5" s="91"/>
      <c r="F5" s="91"/>
      <c r="G5" s="91"/>
      <c r="H5" s="91"/>
      <c r="I5" s="92"/>
      <c r="J5" s="92"/>
    </row>
    <row r="6" spans="1:14" ht="7.5" customHeight="1" x14ac:dyDescent="0.2">
      <c r="A6" s="88"/>
      <c r="B6" s="89"/>
      <c r="C6" s="89"/>
      <c r="D6" s="90"/>
      <c r="E6" s="89"/>
      <c r="F6" s="93"/>
      <c r="G6" s="93"/>
      <c r="H6" s="93"/>
      <c r="I6" s="93"/>
    </row>
    <row r="7" spans="1:14" s="96" customFormat="1" ht="11.25" hidden="1" customHeight="1" x14ac:dyDescent="0.2">
      <c r="A7" s="94"/>
      <c r="B7" s="208"/>
      <c r="C7" s="208"/>
      <c r="D7" s="208"/>
      <c r="E7" s="208"/>
      <c r="F7" s="208"/>
      <c r="G7" s="208"/>
      <c r="H7" s="208"/>
      <c r="I7" s="95"/>
    </row>
    <row r="8" spans="1:14" s="100" customFormat="1" ht="16.5" customHeight="1" x14ac:dyDescent="0.2">
      <c r="A8" s="97"/>
      <c r="B8" s="98"/>
      <c r="C8" s="98"/>
      <c r="D8" s="90"/>
      <c r="E8" s="90"/>
      <c r="F8" s="99"/>
      <c r="G8" s="99"/>
      <c r="I8" s="101"/>
      <c r="K8" s="102" t="s">
        <v>87</v>
      </c>
    </row>
    <row r="9" spans="1:14" s="109" customFormat="1" ht="17.25" hidden="1" customHeight="1" x14ac:dyDescent="0.2">
      <c r="A9" s="103"/>
      <c r="B9" s="104"/>
      <c r="C9" s="104"/>
      <c r="D9" s="105"/>
      <c r="E9" s="105"/>
      <c r="F9" s="106"/>
      <c r="G9" s="106"/>
      <c r="H9" s="107"/>
      <c r="I9" s="108"/>
    </row>
    <row r="10" spans="1:14" s="117" customFormat="1" ht="54" x14ac:dyDescent="0.2">
      <c r="A10" s="110" t="s">
        <v>88</v>
      </c>
      <c r="B10" s="111" t="s">
        <v>89</v>
      </c>
      <c r="C10" s="111" t="s">
        <v>90</v>
      </c>
      <c r="D10" s="112" t="s">
        <v>91</v>
      </c>
      <c r="E10" s="113" t="s">
        <v>92</v>
      </c>
      <c r="F10" s="113" t="s">
        <v>93</v>
      </c>
      <c r="G10" s="113" t="s">
        <v>94</v>
      </c>
      <c r="H10" s="114" t="s">
        <v>95</v>
      </c>
      <c r="I10" s="115" t="s">
        <v>96</v>
      </c>
      <c r="J10" s="114" t="s">
        <v>97</v>
      </c>
      <c r="K10" s="116" t="s">
        <v>98</v>
      </c>
    </row>
    <row r="11" spans="1:14" s="109" customFormat="1" ht="56.25" customHeight="1" x14ac:dyDescent="0.2">
      <c r="A11" s="118" t="s">
        <v>99</v>
      </c>
      <c r="B11" s="119" t="s">
        <v>348</v>
      </c>
      <c r="C11" s="120" t="s">
        <v>100</v>
      </c>
      <c r="D11" s="118"/>
      <c r="E11" s="118"/>
      <c r="F11" s="118"/>
      <c r="G11" s="118"/>
      <c r="H11" s="121">
        <f>SUM(H12)</f>
        <v>4813.3999999999996</v>
      </c>
      <c r="I11" s="122" t="e">
        <f>#REF!</f>
        <v>#REF!</v>
      </c>
      <c r="J11" s="121">
        <f>SUM(J12)</f>
        <v>797.19999999999993</v>
      </c>
      <c r="K11" s="123">
        <f>SUM(J11/H11*100)</f>
        <v>16.562097477874268</v>
      </c>
    </row>
    <row r="12" spans="1:14" s="109" customFormat="1" ht="14.25" x14ac:dyDescent="0.2">
      <c r="A12" s="118"/>
      <c r="B12" s="124" t="s">
        <v>101</v>
      </c>
      <c r="C12" s="120" t="s">
        <v>100</v>
      </c>
      <c r="D12" s="118" t="s">
        <v>102</v>
      </c>
      <c r="E12" s="118"/>
      <c r="F12" s="118"/>
      <c r="G12" s="118"/>
      <c r="H12" s="121">
        <f>SUM(H13+H28)</f>
        <v>4813.3999999999996</v>
      </c>
      <c r="I12" s="122"/>
      <c r="J12" s="121">
        <f>SUM(J13+J28)</f>
        <v>797.19999999999993</v>
      </c>
      <c r="K12" s="123">
        <f>SUM(J12/H12*100)</f>
        <v>16.562097477874268</v>
      </c>
    </row>
    <row r="13" spans="1:14" s="109" customFormat="1" ht="42" customHeight="1" x14ac:dyDescent="0.2">
      <c r="A13" s="125"/>
      <c r="B13" s="119" t="s">
        <v>103</v>
      </c>
      <c r="C13" s="120" t="s">
        <v>100</v>
      </c>
      <c r="D13" s="118" t="s">
        <v>104</v>
      </c>
      <c r="E13" s="118"/>
      <c r="F13" s="118"/>
      <c r="G13" s="118"/>
      <c r="H13" s="121">
        <f>H14</f>
        <v>1339.9</v>
      </c>
      <c r="I13" s="122" t="e">
        <f>I14</f>
        <v>#REF!</v>
      </c>
      <c r="J13" s="121">
        <f>J14</f>
        <v>229.5</v>
      </c>
      <c r="K13" s="123">
        <f>SUM(J13/H13*100)</f>
        <v>17.128143891335174</v>
      </c>
    </row>
    <row r="14" spans="1:14" s="109" customFormat="1" ht="15" x14ac:dyDescent="0.2">
      <c r="A14" s="125"/>
      <c r="B14" s="126" t="s">
        <v>105</v>
      </c>
      <c r="C14" s="127" t="s">
        <v>100</v>
      </c>
      <c r="D14" s="128" t="s">
        <v>104</v>
      </c>
      <c r="E14" s="128" t="s">
        <v>106</v>
      </c>
      <c r="F14" s="128"/>
      <c r="G14" s="128"/>
      <c r="H14" s="121">
        <f>SUM(H15+H23)</f>
        <v>1339.9</v>
      </c>
      <c r="I14" s="129" t="e">
        <f>#REF!</f>
        <v>#REF!</v>
      </c>
      <c r="J14" s="130">
        <f>J15+J23</f>
        <v>229.5</v>
      </c>
      <c r="K14" s="123">
        <f t="shared" ref="K14:K24" si="0">SUM(J14/H14*100)</f>
        <v>17.128143891335174</v>
      </c>
    </row>
    <row r="15" spans="1:14" s="109" customFormat="1" ht="68.25" customHeight="1" x14ac:dyDescent="0.2">
      <c r="A15" s="125"/>
      <c r="B15" s="126" t="s">
        <v>107</v>
      </c>
      <c r="C15" s="127" t="s">
        <v>100</v>
      </c>
      <c r="D15" s="128" t="s">
        <v>104</v>
      </c>
      <c r="E15" s="128" t="s">
        <v>106</v>
      </c>
      <c r="F15" s="118" t="s">
        <v>108</v>
      </c>
      <c r="G15" s="128"/>
      <c r="H15" s="131">
        <f>H16</f>
        <v>1327.9</v>
      </c>
      <c r="I15" s="129">
        <f>SUM(I18:I21)</f>
        <v>732</v>
      </c>
      <c r="J15" s="131">
        <f>J16</f>
        <v>228.5</v>
      </c>
      <c r="K15" s="132">
        <f t="shared" si="0"/>
        <v>17.207621055802395</v>
      </c>
    </row>
    <row r="16" spans="1:14" s="109" customFormat="1" ht="26.25" customHeight="1" x14ac:dyDescent="0.2">
      <c r="A16" s="125"/>
      <c r="B16" s="126" t="s">
        <v>109</v>
      </c>
      <c r="C16" s="127" t="s">
        <v>100</v>
      </c>
      <c r="D16" s="128" t="s">
        <v>104</v>
      </c>
      <c r="E16" s="128" t="s">
        <v>106</v>
      </c>
      <c r="F16" s="118" t="s">
        <v>110</v>
      </c>
      <c r="G16" s="128"/>
      <c r="H16" s="131">
        <v>1327.9</v>
      </c>
      <c r="I16" s="129">
        <f>SUM(I19:I22)</f>
        <v>885</v>
      </c>
      <c r="J16" s="131">
        <v>228.5</v>
      </c>
      <c r="K16" s="132">
        <f t="shared" si="0"/>
        <v>17.207621055802395</v>
      </c>
    </row>
    <row r="17" spans="1:11" s="109" customFormat="1" ht="27.75" hidden="1" customHeight="1" x14ac:dyDescent="0.2">
      <c r="A17" s="125"/>
      <c r="B17" s="126" t="s">
        <v>111</v>
      </c>
      <c r="C17" s="127" t="s">
        <v>100</v>
      </c>
      <c r="D17" s="128" t="s">
        <v>104</v>
      </c>
      <c r="E17" s="128" t="s">
        <v>106</v>
      </c>
      <c r="F17" s="128" t="s">
        <v>112</v>
      </c>
      <c r="G17" s="128"/>
      <c r="H17" s="131">
        <f>H18</f>
        <v>942.5</v>
      </c>
      <c r="I17" s="129"/>
      <c r="J17" s="133">
        <v>1012.1</v>
      </c>
      <c r="K17" s="132">
        <f t="shared" si="0"/>
        <v>107.38461538461539</v>
      </c>
    </row>
    <row r="18" spans="1:11" s="109" customFormat="1" ht="21.75" hidden="1" customHeight="1" x14ac:dyDescent="0.2">
      <c r="A18" s="125"/>
      <c r="B18" s="126" t="s">
        <v>113</v>
      </c>
      <c r="C18" s="128" t="s">
        <v>100</v>
      </c>
      <c r="D18" s="128" t="s">
        <v>104</v>
      </c>
      <c r="E18" s="128" t="s">
        <v>106</v>
      </c>
      <c r="F18" s="128" t="s">
        <v>112</v>
      </c>
      <c r="G18" s="118" t="s">
        <v>114</v>
      </c>
      <c r="H18" s="131">
        <f>H19</f>
        <v>942.5</v>
      </c>
      <c r="I18" s="129"/>
      <c r="J18" s="133">
        <f>J19</f>
        <v>226.3</v>
      </c>
      <c r="K18" s="132">
        <f t="shared" si="0"/>
        <v>24.010610079575599</v>
      </c>
    </row>
    <row r="19" spans="1:11" s="109" customFormat="1" ht="20.25" hidden="1" customHeight="1" x14ac:dyDescent="0.2">
      <c r="A19" s="125"/>
      <c r="B19" s="126" t="s">
        <v>115</v>
      </c>
      <c r="C19" s="128" t="s">
        <v>100</v>
      </c>
      <c r="D19" s="128" t="s">
        <v>104</v>
      </c>
      <c r="E19" s="128" t="s">
        <v>106</v>
      </c>
      <c r="F19" s="128" t="s">
        <v>112</v>
      </c>
      <c r="G19" s="128" t="s">
        <v>116</v>
      </c>
      <c r="H19" s="131">
        <v>942.5</v>
      </c>
      <c r="I19" s="129">
        <v>732</v>
      </c>
      <c r="J19" s="133">
        <v>226.3</v>
      </c>
      <c r="K19" s="132">
        <f t="shared" si="0"/>
        <v>24.010610079575599</v>
      </c>
    </row>
    <row r="20" spans="1:11" s="109" customFormat="1" ht="43.5" hidden="1" customHeight="1" x14ac:dyDescent="0.2">
      <c r="A20" s="125"/>
      <c r="B20" s="126" t="s">
        <v>117</v>
      </c>
      <c r="C20" s="128" t="s">
        <v>100</v>
      </c>
      <c r="D20" s="128" t="s">
        <v>104</v>
      </c>
      <c r="E20" s="128" t="s">
        <v>106</v>
      </c>
      <c r="F20" s="118" t="s">
        <v>118</v>
      </c>
      <c r="G20" s="128"/>
      <c r="H20" s="131">
        <f>H22</f>
        <v>271.60000000000002</v>
      </c>
      <c r="I20" s="129"/>
      <c r="J20" s="133">
        <v>260.89999999999998</v>
      </c>
      <c r="K20" s="132">
        <f t="shared" si="0"/>
        <v>96.060382916053001</v>
      </c>
    </row>
    <row r="21" spans="1:11" s="109" customFormat="1" ht="22.5" hidden="1" customHeight="1" x14ac:dyDescent="0.2">
      <c r="A21" s="125"/>
      <c r="B21" s="126" t="s">
        <v>113</v>
      </c>
      <c r="C21" s="128" t="s">
        <v>100</v>
      </c>
      <c r="D21" s="128" t="s">
        <v>104</v>
      </c>
      <c r="E21" s="128" t="s">
        <v>106</v>
      </c>
      <c r="F21" s="128" t="s">
        <v>118</v>
      </c>
      <c r="G21" s="118" t="s">
        <v>114</v>
      </c>
      <c r="H21" s="131">
        <f>H22</f>
        <v>271.60000000000002</v>
      </c>
      <c r="I21" s="129"/>
      <c r="J21" s="131">
        <f>J22</f>
        <v>51.3</v>
      </c>
      <c r="K21" s="132">
        <f t="shared" si="0"/>
        <v>18.8880706921944</v>
      </c>
    </row>
    <row r="22" spans="1:11" s="109" customFormat="1" ht="18.75" hidden="1" customHeight="1" x14ac:dyDescent="0.2">
      <c r="A22" s="125"/>
      <c r="B22" s="126" t="s">
        <v>119</v>
      </c>
      <c r="C22" s="128" t="s">
        <v>100</v>
      </c>
      <c r="D22" s="128" t="s">
        <v>104</v>
      </c>
      <c r="E22" s="128" t="s">
        <v>106</v>
      </c>
      <c r="F22" s="128" t="s">
        <v>118</v>
      </c>
      <c r="G22" s="128" t="s">
        <v>120</v>
      </c>
      <c r="H22" s="131">
        <v>271.60000000000002</v>
      </c>
      <c r="I22" s="129">
        <v>153</v>
      </c>
      <c r="J22" s="133">
        <v>51.3</v>
      </c>
      <c r="K22" s="132">
        <f t="shared" si="0"/>
        <v>18.8880706921944</v>
      </c>
    </row>
    <row r="23" spans="1:11" s="109" customFormat="1" ht="27.75" customHeight="1" x14ac:dyDescent="0.2">
      <c r="A23" s="125"/>
      <c r="B23" s="134" t="s">
        <v>346</v>
      </c>
      <c r="C23" s="128" t="s">
        <v>100</v>
      </c>
      <c r="D23" s="128" t="s">
        <v>104</v>
      </c>
      <c r="E23" s="128" t="s">
        <v>106</v>
      </c>
      <c r="F23" s="135">
        <v>200</v>
      </c>
      <c r="G23" s="128"/>
      <c r="H23" s="131">
        <f>H24</f>
        <v>12</v>
      </c>
      <c r="I23" s="129"/>
      <c r="J23" s="131">
        <f>J24</f>
        <v>1</v>
      </c>
      <c r="K23" s="132">
        <f t="shared" si="0"/>
        <v>8.3333333333333321</v>
      </c>
    </row>
    <row r="24" spans="1:11" s="109" customFormat="1" ht="25.5" x14ac:dyDescent="0.2">
      <c r="A24" s="125"/>
      <c r="B24" s="126" t="s">
        <v>254</v>
      </c>
      <c r="C24" s="128" t="s">
        <v>100</v>
      </c>
      <c r="D24" s="128" t="s">
        <v>104</v>
      </c>
      <c r="E24" s="128" t="s">
        <v>106</v>
      </c>
      <c r="F24" s="118" t="s">
        <v>121</v>
      </c>
      <c r="G24" s="128"/>
      <c r="H24" s="131">
        <v>12</v>
      </c>
      <c r="I24" s="129"/>
      <c r="J24" s="133">
        <v>1</v>
      </c>
      <c r="K24" s="132">
        <f t="shared" si="0"/>
        <v>8.3333333333333321</v>
      </c>
    </row>
    <row r="25" spans="1:11" s="109" customFormat="1" ht="27.75" hidden="1" customHeight="1" x14ac:dyDescent="0.2">
      <c r="A25" s="125"/>
      <c r="B25" s="126" t="s">
        <v>122</v>
      </c>
      <c r="C25" s="128" t="s">
        <v>100</v>
      </c>
      <c r="D25" s="128" t="s">
        <v>104</v>
      </c>
      <c r="E25" s="128" t="s">
        <v>106</v>
      </c>
      <c r="F25" s="128" t="s">
        <v>123</v>
      </c>
      <c r="G25" s="128"/>
      <c r="H25" s="131">
        <f>H27</f>
        <v>7.2</v>
      </c>
      <c r="I25" s="129"/>
      <c r="J25" s="136"/>
      <c r="K25" s="136"/>
    </row>
    <row r="26" spans="1:11" s="109" customFormat="1" ht="14.25" hidden="1" customHeight="1" x14ac:dyDescent="0.2">
      <c r="A26" s="125"/>
      <c r="B26" s="137" t="s">
        <v>124</v>
      </c>
      <c r="C26" s="128" t="s">
        <v>100</v>
      </c>
      <c r="D26" s="128" t="s">
        <v>104</v>
      </c>
      <c r="E26" s="128" t="s">
        <v>106</v>
      </c>
      <c r="F26" s="128" t="s">
        <v>123</v>
      </c>
      <c r="G26" s="118" t="s">
        <v>125</v>
      </c>
      <c r="H26" s="131">
        <f>H27</f>
        <v>7.2</v>
      </c>
      <c r="I26" s="129"/>
      <c r="J26" s="136"/>
      <c r="K26" s="136"/>
    </row>
    <row r="27" spans="1:11" s="109" customFormat="1" ht="15" hidden="1" x14ac:dyDescent="0.2">
      <c r="A27" s="125"/>
      <c r="B27" s="126" t="s">
        <v>126</v>
      </c>
      <c r="C27" s="128" t="s">
        <v>100</v>
      </c>
      <c r="D27" s="128" t="s">
        <v>104</v>
      </c>
      <c r="E27" s="128" t="s">
        <v>106</v>
      </c>
      <c r="F27" s="128" t="s">
        <v>123</v>
      </c>
      <c r="G27" s="128" t="s">
        <v>127</v>
      </c>
      <c r="H27" s="131">
        <v>7.2</v>
      </c>
      <c r="I27" s="129">
        <v>68</v>
      </c>
      <c r="J27" s="136"/>
      <c r="K27" s="136"/>
    </row>
    <row r="28" spans="1:11" s="109" customFormat="1" ht="50.25" customHeight="1" x14ac:dyDescent="0.2">
      <c r="A28" s="125"/>
      <c r="B28" s="124" t="s">
        <v>128</v>
      </c>
      <c r="C28" s="120" t="s">
        <v>100</v>
      </c>
      <c r="D28" s="118" t="s">
        <v>129</v>
      </c>
      <c r="E28" s="118"/>
      <c r="F28" s="118"/>
      <c r="G28" s="118"/>
      <c r="H28" s="121">
        <f>SUM(H29+H47+H44)</f>
        <v>3473.5</v>
      </c>
      <c r="I28" s="122" t="e">
        <f>SUM(I29)+#REF!</f>
        <v>#REF!</v>
      </c>
      <c r="J28" s="121">
        <f>SUM(J29+J47+J44)</f>
        <v>567.69999999999993</v>
      </c>
      <c r="K28" s="123">
        <f t="shared" ref="K28:K82" si="1">SUM(J28/H28*100)</f>
        <v>16.343745501655388</v>
      </c>
    </row>
    <row r="29" spans="1:11" s="109" customFormat="1" ht="25.5" x14ac:dyDescent="0.2">
      <c r="A29" s="125"/>
      <c r="B29" s="119" t="s">
        <v>130</v>
      </c>
      <c r="C29" s="120" t="s">
        <v>100</v>
      </c>
      <c r="D29" s="118" t="s">
        <v>129</v>
      </c>
      <c r="E29" s="118" t="s">
        <v>131</v>
      </c>
      <c r="F29" s="118"/>
      <c r="G29" s="118"/>
      <c r="H29" s="121">
        <f>SUM(H30+H40)+H42</f>
        <v>3089.8</v>
      </c>
      <c r="I29" s="122" t="e">
        <f>SUM(#REF!)</f>
        <v>#REF!</v>
      </c>
      <c r="J29" s="121">
        <f>SUM(J30+J40)+J42</f>
        <v>543.69999999999993</v>
      </c>
      <c r="K29" s="123">
        <f t="shared" si="1"/>
        <v>17.596608194705155</v>
      </c>
    </row>
    <row r="30" spans="1:11" s="109" customFormat="1" ht="63.75" x14ac:dyDescent="0.2">
      <c r="A30" s="125"/>
      <c r="B30" s="126" t="s">
        <v>132</v>
      </c>
      <c r="C30" s="127" t="s">
        <v>100</v>
      </c>
      <c r="D30" s="128" t="s">
        <v>129</v>
      </c>
      <c r="E30" s="128" t="s">
        <v>131</v>
      </c>
      <c r="F30" s="118" t="s">
        <v>108</v>
      </c>
      <c r="G30" s="128"/>
      <c r="H30" s="131">
        <f>H31</f>
        <v>2928.1</v>
      </c>
      <c r="I30" s="129">
        <f>SUM(I33:I38)</f>
        <v>441</v>
      </c>
      <c r="J30" s="131">
        <f>J31</f>
        <v>513.9</v>
      </c>
      <c r="K30" s="132">
        <f t="shared" si="1"/>
        <v>17.550630101430961</v>
      </c>
    </row>
    <row r="31" spans="1:11" s="109" customFormat="1" ht="28.5" customHeight="1" x14ac:dyDescent="0.2">
      <c r="A31" s="125"/>
      <c r="B31" s="126" t="s">
        <v>109</v>
      </c>
      <c r="C31" s="127" t="s">
        <v>100</v>
      </c>
      <c r="D31" s="128" t="s">
        <v>129</v>
      </c>
      <c r="E31" s="128" t="s">
        <v>131</v>
      </c>
      <c r="F31" s="118" t="s">
        <v>110</v>
      </c>
      <c r="G31" s="128"/>
      <c r="H31" s="131">
        <v>2928.1</v>
      </c>
      <c r="I31" s="129">
        <f>SUM(I34:I39)</f>
        <v>590</v>
      </c>
      <c r="J31" s="131">
        <v>513.9</v>
      </c>
      <c r="K31" s="132">
        <f t="shared" si="1"/>
        <v>17.550630101430961</v>
      </c>
    </row>
    <row r="32" spans="1:11" s="109" customFormat="1" ht="26.25" hidden="1" customHeight="1" x14ac:dyDescent="0.2">
      <c r="A32" s="125"/>
      <c r="B32" s="126" t="s">
        <v>111</v>
      </c>
      <c r="C32" s="128" t="s">
        <v>100</v>
      </c>
      <c r="D32" s="128" t="s">
        <v>129</v>
      </c>
      <c r="E32" s="128" t="s">
        <v>131</v>
      </c>
      <c r="F32" s="118" t="s">
        <v>112</v>
      </c>
      <c r="G32" s="128"/>
      <c r="H32" s="131">
        <f>H34</f>
        <v>1885</v>
      </c>
      <c r="I32" s="129"/>
      <c r="J32" s="133" t="e">
        <f>J33+J37</f>
        <v>#REF!</v>
      </c>
      <c r="K32" s="132" t="e">
        <f t="shared" si="1"/>
        <v>#REF!</v>
      </c>
    </row>
    <row r="33" spans="1:11" s="109" customFormat="1" ht="15" hidden="1" x14ac:dyDescent="0.2">
      <c r="A33" s="125"/>
      <c r="B33" s="126" t="s">
        <v>113</v>
      </c>
      <c r="C33" s="128" t="s">
        <v>100</v>
      </c>
      <c r="D33" s="128" t="s">
        <v>129</v>
      </c>
      <c r="E33" s="128" t="s">
        <v>131</v>
      </c>
      <c r="F33" s="128" t="s">
        <v>112</v>
      </c>
      <c r="G33" s="118" t="s">
        <v>114</v>
      </c>
      <c r="H33" s="131">
        <f>H34</f>
        <v>1885</v>
      </c>
      <c r="I33" s="129"/>
      <c r="J33" s="133" t="e">
        <f>J34+J38</f>
        <v>#REF!</v>
      </c>
      <c r="K33" s="132" t="e">
        <f t="shared" si="1"/>
        <v>#REF!</v>
      </c>
    </row>
    <row r="34" spans="1:11" s="109" customFormat="1" ht="14.25" hidden="1" customHeight="1" x14ac:dyDescent="0.2">
      <c r="A34" s="125"/>
      <c r="B34" s="126" t="s">
        <v>115</v>
      </c>
      <c r="C34" s="128" t="s">
        <v>100</v>
      </c>
      <c r="D34" s="128" t="s">
        <v>129</v>
      </c>
      <c r="E34" s="128" t="s">
        <v>131</v>
      </c>
      <c r="F34" s="128" t="s">
        <v>112</v>
      </c>
      <c r="G34" s="128" t="s">
        <v>116</v>
      </c>
      <c r="H34" s="131">
        <v>1885</v>
      </c>
      <c r="I34" s="129">
        <v>440</v>
      </c>
      <c r="J34" s="133" t="e">
        <f>J35+J39</f>
        <v>#REF!</v>
      </c>
      <c r="K34" s="132" t="e">
        <f t="shared" si="1"/>
        <v>#REF!</v>
      </c>
    </row>
    <row r="35" spans="1:11" s="109" customFormat="1" ht="36.75" hidden="1" customHeight="1" x14ac:dyDescent="0.2">
      <c r="A35" s="125"/>
      <c r="B35" s="126" t="s">
        <v>133</v>
      </c>
      <c r="C35" s="128" t="s">
        <v>100</v>
      </c>
      <c r="D35" s="128" t="s">
        <v>129</v>
      </c>
      <c r="E35" s="128" t="s">
        <v>131</v>
      </c>
      <c r="F35" s="128" t="s">
        <v>134</v>
      </c>
      <c r="G35" s="128"/>
      <c r="H35" s="131">
        <f>H36</f>
        <v>0.5</v>
      </c>
      <c r="I35" s="129"/>
      <c r="J35" s="133" t="e">
        <f>J36+J40</f>
        <v>#REF!</v>
      </c>
      <c r="K35" s="132" t="e">
        <f t="shared" si="1"/>
        <v>#REF!</v>
      </c>
    </row>
    <row r="36" spans="1:11" s="109" customFormat="1" ht="14.25" hidden="1" customHeight="1" x14ac:dyDescent="0.2">
      <c r="A36" s="125"/>
      <c r="B36" s="126" t="s">
        <v>135</v>
      </c>
      <c r="C36" s="128" t="s">
        <v>100</v>
      </c>
      <c r="D36" s="128" t="s">
        <v>129</v>
      </c>
      <c r="E36" s="128" t="s">
        <v>131</v>
      </c>
      <c r="F36" s="128" t="s">
        <v>134</v>
      </c>
      <c r="G36" s="128" t="s">
        <v>136</v>
      </c>
      <c r="H36" s="131">
        <v>0.5</v>
      </c>
      <c r="I36" s="129"/>
      <c r="J36" s="133" t="e">
        <f>J37+J41</f>
        <v>#REF!</v>
      </c>
      <c r="K36" s="132" t="e">
        <f t="shared" si="1"/>
        <v>#REF!</v>
      </c>
    </row>
    <row r="37" spans="1:11" s="109" customFormat="1" ht="39.75" hidden="1" customHeight="1" x14ac:dyDescent="0.2">
      <c r="A37" s="125"/>
      <c r="B37" s="126" t="s">
        <v>117</v>
      </c>
      <c r="C37" s="128" t="s">
        <v>100</v>
      </c>
      <c r="D37" s="128" t="s">
        <v>129</v>
      </c>
      <c r="E37" s="128" t="s">
        <v>131</v>
      </c>
      <c r="F37" s="118" t="s">
        <v>118</v>
      </c>
      <c r="G37" s="128"/>
      <c r="H37" s="131">
        <f>SUM(H38)</f>
        <v>569.29999999999995</v>
      </c>
      <c r="I37" s="129">
        <v>1</v>
      </c>
      <c r="J37" s="133" t="e">
        <f>J38+#REF!</f>
        <v>#REF!</v>
      </c>
      <c r="K37" s="132" t="e">
        <f t="shared" si="1"/>
        <v>#REF!</v>
      </c>
    </row>
    <row r="38" spans="1:11" s="109" customFormat="1" ht="15.75" hidden="1" customHeight="1" x14ac:dyDescent="0.2">
      <c r="A38" s="125"/>
      <c r="B38" s="126" t="s">
        <v>113</v>
      </c>
      <c r="C38" s="128" t="s">
        <v>100</v>
      </c>
      <c r="D38" s="128" t="s">
        <v>129</v>
      </c>
      <c r="E38" s="128" t="s">
        <v>131</v>
      </c>
      <c r="F38" s="128" t="s">
        <v>118</v>
      </c>
      <c r="G38" s="118" t="s">
        <v>114</v>
      </c>
      <c r="H38" s="131">
        <f>H39</f>
        <v>569.29999999999995</v>
      </c>
      <c r="I38" s="129"/>
      <c r="J38" s="133" t="e">
        <f>J39+#REF!</f>
        <v>#REF!</v>
      </c>
      <c r="K38" s="132" t="e">
        <f t="shared" si="1"/>
        <v>#REF!</v>
      </c>
    </row>
    <row r="39" spans="1:11" s="109" customFormat="1" ht="15.75" hidden="1" customHeight="1" x14ac:dyDescent="0.2">
      <c r="A39" s="125"/>
      <c r="B39" s="126" t="s">
        <v>119</v>
      </c>
      <c r="C39" s="128" t="s">
        <v>100</v>
      </c>
      <c r="D39" s="128" t="s">
        <v>129</v>
      </c>
      <c r="E39" s="128" t="s">
        <v>131</v>
      </c>
      <c r="F39" s="128" t="s">
        <v>118</v>
      </c>
      <c r="G39" s="128" t="s">
        <v>120</v>
      </c>
      <c r="H39" s="131">
        <v>569.29999999999995</v>
      </c>
      <c r="I39" s="129">
        <v>149</v>
      </c>
      <c r="J39" s="133" t="e">
        <f>J40+#REF!</f>
        <v>#REF!</v>
      </c>
      <c r="K39" s="132" t="e">
        <f t="shared" si="1"/>
        <v>#REF!</v>
      </c>
    </row>
    <row r="40" spans="1:11" s="109" customFormat="1" ht="26.25" customHeight="1" x14ac:dyDescent="0.2">
      <c r="A40" s="125"/>
      <c r="B40" s="126" t="s">
        <v>346</v>
      </c>
      <c r="C40" s="128" t="s">
        <v>100</v>
      </c>
      <c r="D40" s="128" t="s">
        <v>129</v>
      </c>
      <c r="E40" s="128" t="s">
        <v>131</v>
      </c>
      <c r="F40" s="118" t="s">
        <v>137</v>
      </c>
      <c r="G40" s="128"/>
      <c r="H40" s="131">
        <f>H41</f>
        <v>161.4</v>
      </c>
      <c r="I40" s="129"/>
      <c r="J40" s="133">
        <f>J41</f>
        <v>29.8</v>
      </c>
      <c r="K40" s="132">
        <f t="shared" si="1"/>
        <v>18.463444857496903</v>
      </c>
    </row>
    <row r="41" spans="1:11" s="109" customFormat="1" ht="27" customHeight="1" x14ac:dyDescent="0.2">
      <c r="A41" s="125"/>
      <c r="B41" s="126" t="s">
        <v>254</v>
      </c>
      <c r="C41" s="128" t="s">
        <v>100</v>
      </c>
      <c r="D41" s="128" t="s">
        <v>129</v>
      </c>
      <c r="E41" s="128" t="s">
        <v>131</v>
      </c>
      <c r="F41" s="118" t="s">
        <v>121</v>
      </c>
      <c r="G41" s="128"/>
      <c r="H41" s="131">
        <v>161.4</v>
      </c>
      <c r="I41" s="129">
        <v>31</v>
      </c>
      <c r="J41" s="133">
        <v>29.8</v>
      </c>
      <c r="K41" s="132">
        <f t="shared" si="1"/>
        <v>18.463444857496903</v>
      </c>
    </row>
    <row r="42" spans="1:11" s="109" customFormat="1" ht="16.5" customHeight="1" x14ac:dyDescent="0.2">
      <c r="A42" s="125"/>
      <c r="B42" s="126" t="s">
        <v>138</v>
      </c>
      <c r="C42" s="128" t="s">
        <v>100</v>
      </c>
      <c r="D42" s="128" t="s">
        <v>129</v>
      </c>
      <c r="E42" s="128" t="s">
        <v>131</v>
      </c>
      <c r="F42" s="118" t="s">
        <v>139</v>
      </c>
      <c r="G42" s="128"/>
      <c r="H42" s="131">
        <f>H43</f>
        <v>0.3</v>
      </c>
      <c r="I42" s="129"/>
      <c r="J42" s="133">
        <f>J43</f>
        <v>0</v>
      </c>
      <c r="K42" s="132">
        <f t="shared" si="1"/>
        <v>0</v>
      </c>
    </row>
    <row r="43" spans="1:11" s="109" customFormat="1" ht="14.25" customHeight="1" x14ac:dyDescent="0.2">
      <c r="A43" s="125"/>
      <c r="B43" s="126" t="s">
        <v>140</v>
      </c>
      <c r="C43" s="128" t="s">
        <v>100</v>
      </c>
      <c r="D43" s="128" t="s">
        <v>129</v>
      </c>
      <c r="E43" s="128" t="s">
        <v>131</v>
      </c>
      <c r="F43" s="118" t="s">
        <v>141</v>
      </c>
      <c r="G43" s="128"/>
      <c r="H43" s="131">
        <v>0.3</v>
      </c>
      <c r="I43" s="129"/>
      <c r="J43" s="133">
        <v>0</v>
      </c>
      <c r="K43" s="132">
        <f t="shared" si="1"/>
        <v>0</v>
      </c>
    </row>
    <row r="44" spans="1:11" s="109" customFormat="1" ht="51" x14ac:dyDescent="0.2">
      <c r="A44" s="125"/>
      <c r="B44" s="138" t="s">
        <v>142</v>
      </c>
      <c r="C44" s="139" t="s">
        <v>100</v>
      </c>
      <c r="D44" s="139" t="s">
        <v>129</v>
      </c>
      <c r="E44" s="140" t="s">
        <v>143</v>
      </c>
      <c r="F44" s="140"/>
      <c r="G44" s="140"/>
      <c r="H44" s="141">
        <f>H46</f>
        <v>287.7</v>
      </c>
      <c r="I44" s="129"/>
      <c r="J44" s="141" t="str">
        <f>J46</f>
        <v>0</v>
      </c>
      <c r="K44" s="132">
        <f t="shared" si="1"/>
        <v>0</v>
      </c>
    </row>
    <row r="45" spans="1:11" s="109" customFormat="1" ht="63.75" x14ac:dyDescent="0.2">
      <c r="A45" s="125"/>
      <c r="B45" s="142" t="s">
        <v>132</v>
      </c>
      <c r="C45" s="139" t="s">
        <v>100</v>
      </c>
      <c r="D45" s="139" t="s">
        <v>129</v>
      </c>
      <c r="E45" s="140" t="s">
        <v>143</v>
      </c>
      <c r="F45" s="143" t="s">
        <v>108</v>
      </c>
      <c r="G45" s="143"/>
      <c r="H45" s="144">
        <f>H46</f>
        <v>287.7</v>
      </c>
      <c r="I45" s="129"/>
      <c r="J45" s="144" t="str">
        <f>J46</f>
        <v>0</v>
      </c>
      <c r="K45" s="132">
        <f t="shared" si="1"/>
        <v>0</v>
      </c>
    </row>
    <row r="46" spans="1:11" s="109" customFormat="1" ht="25.5" x14ac:dyDescent="0.2">
      <c r="A46" s="125"/>
      <c r="B46" s="142" t="s">
        <v>109</v>
      </c>
      <c r="C46" s="139" t="s">
        <v>100</v>
      </c>
      <c r="D46" s="139" t="s">
        <v>129</v>
      </c>
      <c r="E46" s="140" t="s">
        <v>143</v>
      </c>
      <c r="F46" s="143" t="s">
        <v>110</v>
      </c>
      <c r="G46" s="143"/>
      <c r="H46" s="144">
        <v>287.7</v>
      </c>
      <c r="I46" s="129"/>
      <c r="J46" s="145" t="s">
        <v>144</v>
      </c>
      <c r="K46" s="132">
        <f t="shared" si="1"/>
        <v>0</v>
      </c>
    </row>
    <row r="47" spans="1:11" s="109" customFormat="1" ht="39" customHeight="1" x14ac:dyDescent="0.2">
      <c r="A47" s="125"/>
      <c r="B47" s="119" t="s">
        <v>145</v>
      </c>
      <c r="C47" s="118" t="s">
        <v>100</v>
      </c>
      <c r="D47" s="118" t="s">
        <v>129</v>
      </c>
      <c r="E47" s="118" t="s">
        <v>146</v>
      </c>
      <c r="F47" s="128"/>
      <c r="G47" s="128"/>
      <c r="H47" s="121">
        <f>SUM(H49)</f>
        <v>96</v>
      </c>
      <c r="I47" s="129"/>
      <c r="J47" s="121">
        <f>SUM(J49)</f>
        <v>24</v>
      </c>
      <c r="K47" s="123">
        <f t="shared" si="1"/>
        <v>25</v>
      </c>
    </row>
    <row r="48" spans="1:11" s="109" customFormat="1" ht="14.25" customHeight="1" x14ac:dyDescent="0.2">
      <c r="A48" s="125"/>
      <c r="B48" s="146" t="s">
        <v>138</v>
      </c>
      <c r="C48" s="128" t="s">
        <v>100</v>
      </c>
      <c r="D48" s="128" t="s">
        <v>129</v>
      </c>
      <c r="E48" s="128" t="s">
        <v>146</v>
      </c>
      <c r="F48" s="118" t="s">
        <v>139</v>
      </c>
      <c r="G48" s="128"/>
      <c r="H48" s="131">
        <f>H49</f>
        <v>96</v>
      </c>
      <c r="I48" s="129"/>
      <c r="J48" s="131">
        <f>J49</f>
        <v>24</v>
      </c>
      <c r="K48" s="132">
        <f t="shared" si="1"/>
        <v>25</v>
      </c>
    </row>
    <row r="49" spans="1:11" s="109" customFormat="1" ht="13.5" customHeight="1" x14ac:dyDescent="0.2">
      <c r="A49" s="125"/>
      <c r="B49" s="126" t="s">
        <v>140</v>
      </c>
      <c r="C49" s="128" t="s">
        <v>100</v>
      </c>
      <c r="D49" s="128" t="s">
        <v>129</v>
      </c>
      <c r="E49" s="128" t="s">
        <v>146</v>
      </c>
      <c r="F49" s="118" t="s">
        <v>141</v>
      </c>
      <c r="G49" s="128"/>
      <c r="H49" s="131">
        <v>96</v>
      </c>
      <c r="I49" s="129"/>
      <c r="J49" s="131">
        <v>24</v>
      </c>
      <c r="K49" s="132">
        <f t="shared" si="1"/>
        <v>25</v>
      </c>
    </row>
    <row r="50" spans="1:11" s="109" customFormat="1" ht="12" hidden="1" customHeight="1" x14ac:dyDescent="0.2">
      <c r="A50" s="125"/>
      <c r="B50" s="126" t="s">
        <v>147</v>
      </c>
      <c r="C50" s="128" t="s">
        <v>100</v>
      </c>
      <c r="D50" s="128" t="s">
        <v>129</v>
      </c>
      <c r="E50" s="128" t="s">
        <v>146</v>
      </c>
      <c r="F50" s="128" t="s">
        <v>148</v>
      </c>
      <c r="G50" s="128"/>
      <c r="H50" s="131">
        <f>H51</f>
        <v>72</v>
      </c>
      <c r="I50" s="129"/>
      <c r="J50" s="136"/>
      <c r="K50" s="132">
        <f t="shared" si="1"/>
        <v>0</v>
      </c>
    </row>
    <row r="51" spans="1:11" s="109" customFormat="1" ht="14.25" hidden="1" customHeight="1" x14ac:dyDescent="0.2">
      <c r="A51" s="125"/>
      <c r="B51" s="126" t="s">
        <v>149</v>
      </c>
      <c r="C51" s="128" t="s">
        <v>100</v>
      </c>
      <c r="D51" s="128" t="s">
        <v>129</v>
      </c>
      <c r="E51" s="128" t="s">
        <v>146</v>
      </c>
      <c r="F51" s="128" t="s">
        <v>148</v>
      </c>
      <c r="G51" s="128" t="s">
        <v>150</v>
      </c>
      <c r="H51" s="131">
        <v>72</v>
      </c>
      <c r="I51" s="129"/>
      <c r="J51" s="136"/>
      <c r="K51" s="132">
        <f t="shared" si="1"/>
        <v>0</v>
      </c>
    </row>
    <row r="52" spans="1:11" s="147" customFormat="1" ht="51.75" customHeight="1" x14ac:dyDescent="0.2">
      <c r="A52" s="118" t="s">
        <v>151</v>
      </c>
      <c r="B52" s="124" t="s">
        <v>349</v>
      </c>
      <c r="C52" s="120" t="s">
        <v>39</v>
      </c>
      <c r="D52" s="128"/>
      <c r="E52" s="128"/>
      <c r="F52" s="128"/>
      <c r="G52" s="128"/>
      <c r="H52" s="121">
        <f>SUM(H53+H178+H183+H190+H266+H284+H334+H354+H364)</f>
        <v>110275.30000000002</v>
      </c>
      <c r="I52" s="122" t="e">
        <f>SUM(I54+I137+I141+I184+#REF!+I191+I271+I286+#REF!+I355+#REF!)</f>
        <v>#REF!</v>
      </c>
      <c r="J52" s="121">
        <f>SUM(J53+J178+J183+J190+J266+J284+J334+J354+J364)</f>
        <v>13044.4</v>
      </c>
      <c r="K52" s="123">
        <f t="shared" si="1"/>
        <v>11.828940841693468</v>
      </c>
    </row>
    <row r="53" spans="1:11" s="147" customFormat="1" ht="12" customHeight="1" x14ac:dyDescent="0.2">
      <c r="A53" s="118"/>
      <c r="B53" s="124" t="s">
        <v>101</v>
      </c>
      <c r="C53" s="120" t="s">
        <v>39</v>
      </c>
      <c r="D53" s="118" t="s">
        <v>102</v>
      </c>
      <c r="E53" s="128"/>
      <c r="F53" s="128"/>
      <c r="G53" s="128"/>
      <c r="H53" s="121">
        <f>SUM(H54+H136+H141)</f>
        <v>26512.899999999998</v>
      </c>
      <c r="I53" s="122"/>
      <c r="J53" s="121">
        <f>SUM(J54+J136+J141)</f>
        <v>4093.7000000000003</v>
      </c>
      <c r="K53" s="123">
        <f t="shared" si="1"/>
        <v>15.440408254095178</v>
      </c>
    </row>
    <row r="54" spans="1:11" s="147" customFormat="1" ht="52.5" customHeight="1" x14ac:dyDescent="0.2">
      <c r="A54" s="125"/>
      <c r="B54" s="124" t="s">
        <v>152</v>
      </c>
      <c r="C54" s="120" t="s">
        <v>39</v>
      </c>
      <c r="D54" s="118" t="s">
        <v>153</v>
      </c>
      <c r="E54" s="118"/>
      <c r="F54" s="118"/>
      <c r="G54" s="118"/>
      <c r="H54" s="121">
        <f>SUM(H55+H69+H105)</f>
        <v>26059.399999999998</v>
      </c>
      <c r="I54" s="122" t="e">
        <f>I55+I69+I142</f>
        <v>#REF!</v>
      </c>
      <c r="J54" s="121">
        <f>SUM(J55+J69+J105)</f>
        <v>4071.3</v>
      </c>
      <c r="K54" s="123">
        <f t="shared" si="1"/>
        <v>15.623153257557734</v>
      </c>
    </row>
    <row r="55" spans="1:11" s="109" customFormat="1" ht="38.25" customHeight="1" x14ac:dyDescent="0.2">
      <c r="A55" s="148"/>
      <c r="B55" s="124" t="s">
        <v>154</v>
      </c>
      <c r="C55" s="120" t="s">
        <v>39</v>
      </c>
      <c r="D55" s="118" t="s">
        <v>153</v>
      </c>
      <c r="E55" s="118" t="s">
        <v>155</v>
      </c>
      <c r="F55" s="118"/>
      <c r="G55" s="118"/>
      <c r="H55" s="121">
        <f>SUM(H56+H65)</f>
        <v>1375.9</v>
      </c>
      <c r="I55" s="122" t="e">
        <f>SUM(#REF!)</f>
        <v>#REF!</v>
      </c>
      <c r="J55" s="121">
        <f>SUM(J56+J65)</f>
        <v>228.9</v>
      </c>
      <c r="K55" s="123">
        <f t="shared" si="1"/>
        <v>16.636383458100152</v>
      </c>
    </row>
    <row r="56" spans="1:11" s="109" customFormat="1" ht="65.25" customHeight="1" x14ac:dyDescent="0.2">
      <c r="A56" s="148"/>
      <c r="B56" s="137" t="s">
        <v>132</v>
      </c>
      <c r="C56" s="127" t="s">
        <v>39</v>
      </c>
      <c r="D56" s="128" t="s">
        <v>153</v>
      </c>
      <c r="E56" s="128" t="s">
        <v>155</v>
      </c>
      <c r="F56" s="118" t="s">
        <v>108</v>
      </c>
      <c r="G56" s="128"/>
      <c r="H56" s="131">
        <f>H57</f>
        <v>1327.9</v>
      </c>
      <c r="I56" s="129">
        <f>SUM(I59:I62)</f>
        <v>732</v>
      </c>
      <c r="J56" s="131">
        <f>J57</f>
        <v>225.9</v>
      </c>
      <c r="K56" s="132">
        <f t="shared" si="1"/>
        <v>17.011823179456282</v>
      </c>
    </row>
    <row r="57" spans="1:11" s="109" customFormat="1" ht="25.5" x14ac:dyDescent="0.2">
      <c r="A57" s="125"/>
      <c r="B57" s="126" t="s">
        <v>109</v>
      </c>
      <c r="C57" s="127" t="s">
        <v>39</v>
      </c>
      <c r="D57" s="128" t="s">
        <v>153</v>
      </c>
      <c r="E57" s="128" t="s">
        <v>155</v>
      </c>
      <c r="F57" s="118" t="s">
        <v>110</v>
      </c>
      <c r="G57" s="128"/>
      <c r="H57" s="131">
        <v>1327.9</v>
      </c>
      <c r="I57" s="129">
        <f>SUM(I60:I63)</f>
        <v>886</v>
      </c>
      <c r="J57" s="131">
        <v>225.9</v>
      </c>
      <c r="K57" s="132">
        <f t="shared" si="1"/>
        <v>17.011823179456282</v>
      </c>
    </row>
    <row r="58" spans="1:11" s="109" customFormat="1" ht="25.5" hidden="1" customHeight="1" x14ac:dyDescent="0.2">
      <c r="A58" s="125"/>
      <c r="B58" s="149" t="s">
        <v>156</v>
      </c>
      <c r="C58" s="127" t="s">
        <v>39</v>
      </c>
      <c r="D58" s="128" t="s">
        <v>153</v>
      </c>
      <c r="E58" s="128" t="s">
        <v>155</v>
      </c>
      <c r="F58" s="128" t="s">
        <v>112</v>
      </c>
      <c r="G58" s="128"/>
      <c r="H58" s="131">
        <f>H60</f>
        <v>942.5</v>
      </c>
      <c r="I58" s="129"/>
      <c r="J58" s="131">
        <f>J60</f>
        <v>942.5</v>
      </c>
      <c r="K58" s="123">
        <f t="shared" si="1"/>
        <v>100</v>
      </c>
    </row>
    <row r="59" spans="1:11" s="109" customFormat="1" ht="15" hidden="1" customHeight="1" x14ac:dyDescent="0.2">
      <c r="A59" s="125"/>
      <c r="B59" s="150" t="s">
        <v>157</v>
      </c>
      <c r="C59" s="127" t="s">
        <v>39</v>
      </c>
      <c r="D59" s="128" t="s">
        <v>153</v>
      </c>
      <c r="E59" s="128" t="s">
        <v>155</v>
      </c>
      <c r="F59" s="128" t="s">
        <v>112</v>
      </c>
      <c r="G59" s="118" t="s">
        <v>114</v>
      </c>
      <c r="H59" s="131">
        <f>H60</f>
        <v>942.5</v>
      </c>
      <c r="I59" s="129"/>
      <c r="J59" s="131">
        <f>J60</f>
        <v>942.5</v>
      </c>
      <c r="K59" s="132">
        <f t="shared" si="1"/>
        <v>100</v>
      </c>
    </row>
    <row r="60" spans="1:11" s="109" customFormat="1" ht="16.5" hidden="1" customHeight="1" x14ac:dyDescent="0.2">
      <c r="A60" s="125"/>
      <c r="B60" s="126" t="s">
        <v>115</v>
      </c>
      <c r="C60" s="127" t="s">
        <v>39</v>
      </c>
      <c r="D60" s="128" t="s">
        <v>153</v>
      </c>
      <c r="E60" s="128" t="s">
        <v>155</v>
      </c>
      <c r="F60" s="128" t="s">
        <v>112</v>
      </c>
      <c r="G60" s="128" t="s">
        <v>116</v>
      </c>
      <c r="H60" s="131">
        <v>942.5</v>
      </c>
      <c r="I60" s="129">
        <v>732</v>
      </c>
      <c r="J60" s="131">
        <v>942.5</v>
      </c>
      <c r="K60" s="132">
        <f t="shared" si="1"/>
        <v>100</v>
      </c>
    </row>
    <row r="61" spans="1:11" s="109" customFormat="1" ht="38.25" hidden="1" customHeight="1" x14ac:dyDescent="0.2">
      <c r="A61" s="125"/>
      <c r="B61" s="126" t="s">
        <v>117</v>
      </c>
      <c r="C61" s="127" t="s">
        <v>39</v>
      </c>
      <c r="D61" s="128" t="s">
        <v>153</v>
      </c>
      <c r="E61" s="128" t="s">
        <v>155</v>
      </c>
      <c r="F61" s="128" t="s">
        <v>118</v>
      </c>
      <c r="G61" s="128"/>
      <c r="H61" s="131">
        <f>H63</f>
        <v>271.7</v>
      </c>
      <c r="I61" s="129"/>
      <c r="J61" s="131">
        <f>J63</f>
        <v>271.7</v>
      </c>
      <c r="K61" s="132">
        <f t="shared" si="1"/>
        <v>100</v>
      </c>
    </row>
    <row r="62" spans="1:11" s="109" customFormat="1" ht="22.5" hidden="1" customHeight="1" x14ac:dyDescent="0.2">
      <c r="A62" s="125"/>
      <c r="B62" s="150" t="s">
        <v>157</v>
      </c>
      <c r="C62" s="127" t="s">
        <v>39</v>
      </c>
      <c r="D62" s="128" t="s">
        <v>153</v>
      </c>
      <c r="E62" s="128" t="s">
        <v>155</v>
      </c>
      <c r="F62" s="128" t="s">
        <v>118</v>
      </c>
      <c r="G62" s="118" t="s">
        <v>114</v>
      </c>
      <c r="H62" s="131">
        <f>H63</f>
        <v>271.7</v>
      </c>
      <c r="I62" s="129"/>
      <c r="J62" s="131">
        <f>J63</f>
        <v>271.7</v>
      </c>
      <c r="K62" s="132">
        <f t="shared" si="1"/>
        <v>100</v>
      </c>
    </row>
    <row r="63" spans="1:11" s="109" customFormat="1" ht="16.5" hidden="1" customHeight="1" x14ac:dyDescent="0.2">
      <c r="A63" s="125"/>
      <c r="B63" s="126" t="s">
        <v>119</v>
      </c>
      <c r="C63" s="127" t="s">
        <v>39</v>
      </c>
      <c r="D63" s="128" t="s">
        <v>153</v>
      </c>
      <c r="E63" s="128" t="s">
        <v>155</v>
      </c>
      <c r="F63" s="128" t="s">
        <v>118</v>
      </c>
      <c r="G63" s="128" t="s">
        <v>120</v>
      </c>
      <c r="H63" s="131">
        <v>271.7</v>
      </c>
      <c r="I63" s="129">
        <v>154</v>
      </c>
      <c r="J63" s="131">
        <v>271.7</v>
      </c>
      <c r="K63" s="132">
        <f t="shared" si="1"/>
        <v>100</v>
      </c>
    </row>
    <row r="64" spans="1:11" s="109" customFormat="1" ht="28.5" customHeight="1" x14ac:dyDescent="0.2">
      <c r="A64" s="125"/>
      <c r="B64" s="126" t="s">
        <v>346</v>
      </c>
      <c r="C64" s="128" t="s">
        <v>39</v>
      </c>
      <c r="D64" s="128" t="s">
        <v>153</v>
      </c>
      <c r="E64" s="128" t="s">
        <v>155</v>
      </c>
      <c r="F64" s="118" t="s">
        <v>137</v>
      </c>
      <c r="G64" s="128"/>
      <c r="H64" s="131">
        <f>H65</f>
        <v>48</v>
      </c>
      <c r="I64" s="129"/>
      <c r="J64" s="131">
        <f>J65</f>
        <v>3</v>
      </c>
      <c r="K64" s="132">
        <f t="shared" si="1"/>
        <v>6.25</v>
      </c>
    </row>
    <row r="65" spans="1:11" s="109" customFormat="1" ht="25.5" x14ac:dyDescent="0.2">
      <c r="A65" s="125"/>
      <c r="B65" s="126" t="s">
        <v>254</v>
      </c>
      <c r="C65" s="128" t="s">
        <v>39</v>
      </c>
      <c r="D65" s="128" t="s">
        <v>153</v>
      </c>
      <c r="E65" s="128" t="s">
        <v>155</v>
      </c>
      <c r="F65" s="118" t="s">
        <v>121</v>
      </c>
      <c r="G65" s="128"/>
      <c r="H65" s="131">
        <v>48</v>
      </c>
      <c r="I65" s="129">
        <f>SUM(I68)</f>
        <v>67</v>
      </c>
      <c r="J65" s="131">
        <v>3</v>
      </c>
      <c r="K65" s="132">
        <f t="shared" si="1"/>
        <v>6.25</v>
      </c>
    </row>
    <row r="66" spans="1:11" s="109" customFormat="1" ht="29.25" hidden="1" customHeight="1" x14ac:dyDescent="0.2">
      <c r="A66" s="125"/>
      <c r="B66" s="137" t="s">
        <v>158</v>
      </c>
      <c r="C66" s="128" t="s">
        <v>39</v>
      </c>
      <c r="D66" s="128" t="s">
        <v>153</v>
      </c>
      <c r="E66" s="128" t="s">
        <v>155</v>
      </c>
      <c r="F66" s="128" t="s">
        <v>123</v>
      </c>
      <c r="G66" s="128"/>
      <c r="H66" s="131">
        <f>H68</f>
        <v>12.8</v>
      </c>
      <c r="I66" s="129"/>
      <c r="J66" s="131">
        <f>J68</f>
        <v>12.8</v>
      </c>
      <c r="K66" s="132">
        <f t="shared" si="1"/>
        <v>100</v>
      </c>
    </row>
    <row r="67" spans="1:11" s="109" customFormat="1" ht="15.75" hidden="1" customHeight="1" x14ac:dyDescent="0.2">
      <c r="A67" s="125"/>
      <c r="B67" s="137" t="s">
        <v>124</v>
      </c>
      <c r="C67" s="128" t="s">
        <v>39</v>
      </c>
      <c r="D67" s="128" t="s">
        <v>153</v>
      </c>
      <c r="E67" s="128" t="s">
        <v>155</v>
      </c>
      <c r="F67" s="128" t="s">
        <v>123</v>
      </c>
      <c r="G67" s="118" t="s">
        <v>125</v>
      </c>
      <c r="H67" s="131">
        <f>H68</f>
        <v>12.8</v>
      </c>
      <c r="I67" s="129"/>
      <c r="J67" s="131">
        <f>J68</f>
        <v>12.8</v>
      </c>
      <c r="K67" s="132">
        <f t="shared" si="1"/>
        <v>100</v>
      </c>
    </row>
    <row r="68" spans="1:11" s="109" customFormat="1" ht="15" hidden="1" x14ac:dyDescent="0.2">
      <c r="A68" s="125"/>
      <c r="B68" s="126" t="s">
        <v>126</v>
      </c>
      <c r="C68" s="128" t="s">
        <v>39</v>
      </c>
      <c r="D68" s="128" t="s">
        <v>153</v>
      </c>
      <c r="E68" s="128" t="s">
        <v>155</v>
      </c>
      <c r="F68" s="128" t="s">
        <v>123</v>
      </c>
      <c r="G68" s="128" t="s">
        <v>127</v>
      </c>
      <c r="H68" s="131">
        <v>12.8</v>
      </c>
      <c r="I68" s="129">
        <v>67</v>
      </c>
      <c r="J68" s="131">
        <v>12.8</v>
      </c>
      <c r="K68" s="132">
        <f t="shared" si="1"/>
        <v>100</v>
      </c>
    </row>
    <row r="69" spans="1:11" s="147" customFormat="1" ht="39" customHeight="1" x14ac:dyDescent="0.2">
      <c r="A69" s="125"/>
      <c r="B69" s="119" t="s">
        <v>159</v>
      </c>
      <c r="C69" s="118" t="s">
        <v>39</v>
      </c>
      <c r="D69" s="118" t="s">
        <v>153</v>
      </c>
      <c r="E69" s="118" t="s">
        <v>160</v>
      </c>
      <c r="F69" s="118"/>
      <c r="G69" s="128"/>
      <c r="H69" s="121">
        <f>SUM(H70+H77+H97)</f>
        <v>19428.399999999998</v>
      </c>
      <c r="I69" s="122" t="e">
        <f>#REF!</f>
        <v>#REF!</v>
      </c>
      <c r="J69" s="121">
        <f>SUM(J70+J77+J97)</f>
        <v>3012</v>
      </c>
      <c r="K69" s="123">
        <f t="shared" si="1"/>
        <v>15.503077968335017</v>
      </c>
    </row>
    <row r="70" spans="1:11" s="147" customFormat="1" ht="63.75" x14ac:dyDescent="0.2">
      <c r="A70" s="125"/>
      <c r="B70" s="126" t="s">
        <v>132</v>
      </c>
      <c r="C70" s="127" t="s">
        <v>39</v>
      </c>
      <c r="D70" s="128" t="s">
        <v>153</v>
      </c>
      <c r="E70" s="128" t="s">
        <v>160</v>
      </c>
      <c r="F70" s="118" t="s">
        <v>108</v>
      </c>
      <c r="G70" s="128"/>
      <c r="H70" s="131">
        <f>H71</f>
        <v>16156.3</v>
      </c>
      <c r="I70" s="129"/>
      <c r="J70" s="131">
        <f>J71</f>
        <v>2462.6999999999998</v>
      </c>
      <c r="K70" s="123">
        <f t="shared" si="1"/>
        <v>15.242970234521517</v>
      </c>
    </row>
    <row r="71" spans="1:11" s="147" customFormat="1" ht="25.5" x14ac:dyDescent="0.2">
      <c r="A71" s="125"/>
      <c r="B71" s="126" t="s">
        <v>109</v>
      </c>
      <c r="C71" s="127" t="s">
        <v>39</v>
      </c>
      <c r="D71" s="128" t="s">
        <v>153</v>
      </c>
      <c r="E71" s="128" t="s">
        <v>160</v>
      </c>
      <c r="F71" s="118" t="s">
        <v>110</v>
      </c>
      <c r="G71" s="128"/>
      <c r="H71" s="131">
        <v>16156.3</v>
      </c>
      <c r="I71" s="129"/>
      <c r="J71" s="131">
        <v>2462.6999999999998</v>
      </c>
      <c r="K71" s="132">
        <f t="shared" si="1"/>
        <v>15.242970234521517</v>
      </c>
    </row>
    <row r="72" spans="1:11" s="147" customFormat="1" ht="25.5" hidden="1" customHeight="1" x14ac:dyDescent="0.2">
      <c r="A72" s="125"/>
      <c r="B72" s="126" t="s">
        <v>111</v>
      </c>
      <c r="C72" s="128" t="s">
        <v>39</v>
      </c>
      <c r="D72" s="128" t="s">
        <v>153</v>
      </c>
      <c r="E72" s="128" t="s">
        <v>160</v>
      </c>
      <c r="F72" s="128" t="s">
        <v>112</v>
      </c>
      <c r="G72" s="128"/>
      <c r="H72" s="131">
        <f>H74</f>
        <v>12458.7</v>
      </c>
      <c r="I72" s="129"/>
      <c r="J72" s="131">
        <f>J74</f>
        <v>12458.7</v>
      </c>
      <c r="K72" s="123">
        <f t="shared" si="1"/>
        <v>100</v>
      </c>
    </row>
    <row r="73" spans="1:11" s="147" customFormat="1" ht="14.25" hidden="1" customHeight="1" x14ac:dyDescent="0.2">
      <c r="A73" s="125"/>
      <c r="B73" s="126" t="s">
        <v>113</v>
      </c>
      <c r="C73" s="128" t="s">
        <v>39</v>
      </c>
      <c r="D73" s="128" t="s">
        <v>153</v>
      </c>
      <c r="E73" s="128" t="s">
        <v>160</v>
      </c>
      <c r="F73" s="128" t="s">
        <v>112</v>
      </c>
      <c r="G73" s="118" t="s">
        <v>114</v>
      </c>
      <c r="H73" s="131">
        <f>H74</f>
        <v>12458.7</v>
      </c>
      <c r="I73" s="129"/>
      <c r="J73" s="131">
        <f>J74</f>
        <v>12458.7</v>
      </c>
      <c r="K73" s="132">
        <f t="shared" si="1"/>
        <v>100</v>
      </c>
    </row>
    <row r="74" spans="1:11" s="147" customFormat="1" ht="13.5" hidden="1" customHeight="1" x14ac:dyDescent="0.2">
      <c r="A74" s="125"/>
      <c r="B74" s="126" t="s">
        <v>115</v>
      </c>
      <c r="C74" s="128" t="s">
        <v>39</v>
      </c>
      <c r="D74" s="128" t="s">
        <v>153</v>
      </c>
      <c r="E74" s="128" t="s">
        <v>160</v>
      </c>
      <c r="F74" s="128" t="s">
        <v>112</v>
      </c>
      <c r="G74" s="128" t="s">
        <v>116</v>
      </c>
      <c r="H74" s="131">
        <v>12458.7</v>
      </c>
      <c r="I74" s="129">
        <v>11889.6</v>
      </c>
      <c r="J74" s="131">
        <v>12458.7</v>
      </c>
      <c r="K74" s="132">
        <f t="shared" si="1"/>
        <v>100</v>
      </c>
    </row>
    <row r="75" spans="1:11" s="147" customFormat="1" ht="39.75" hidden="1" customHeight="1" x14ac:dyDescent="0.2">
      <c r="A75" s="125"/>
      <c r="B75" s="126" t="s">
        <v>117</v>
      </c>
      <c r="C75" s="128" t="s">
        <v>39</v>
      </c>
      <c r="D75" s="128" t="s">
        <v>153</v>
      </c>
      <c r="E75" s="128" t="s">
        <v>160</v>
      </c>
      <c r="F75" s="118" t="s">
        <v>118</v>
      </c>
      <c r="G75" s="128"/>
      <c r="H75" s="131">
        <f>H76</f>
        <v>3778.5</v>
      </c>
      <c r="I75" s="129"/>
      <c r="J75" s="131">
        <f>J76</f>
        <v>3778.5</v>
      </c>
      <c r="K75" s="132">
        <f t="shared" si="1"/>
        <v>100</v>
      </c>
    </row>
    <row r="76" spans="1:11" s="147" customFormat="1" ht="19.5" hidden="1" customHeight="1" x14ac:dyDescent="0.2">
      <c r="A76" s="125"/>
      <c r="B76" s="126" t="s">
        <v>119</v>
      </c>
      <c r="C76" s="128" t="s">
        <v>39</v>
      </c>
      <c r="D76" s="128" t="s">
        <v>153</v>
      </c>
      <c r="E76" s="128" t="s">
        <v>160</v>
      </c>
      <c r="F76" s="128" t="s">
        <v>118</v>
      </c>
      <c r="G76" s="128" t="s">
        <v>120</v>
      </c>
      <c r="H76" s="131">
        <v>3778.5</v>
      </c>
      <c r="I76" s="129">
        <v>3591.8</v>
      </c>
      <c r="J76" s="131">
        <v>3778.5</v>
      </c>
      <c r="K76" s="132">
        <f t="shared" si="1"/>
        <v>100</v>
      </c>
    </row>
    <row r="77" spans="1:11" s="147" customFormat="1" ht="27" customHeight="1" x14ac:dyDescent="0.2">
      <c r="A77" s="125"/>
      <c r="B77" s="126" t="s">
        <v>346</v>
      </c>
      <c r="C77" s="128" t="s">
        <v>39</v>
      </c>
      <c r="D77" s="128" t="s">
        <v>153</v>
      </c>
      <c r="E77" s="128" t="s">
        <v>160</v>
      </c>
      <c r="F77" s="118" t="s">
        <v>137</v>
      </c>
      <c r="G77" s="128"/>
      <c r="H77" s="121">
        <f>H78</f>
        <v>3248.1</v>
      </c>
      <c r="I77" s="122"/>
      <c r="J77" s="121">
        <f>J78</f>
        <v>546.4</v>
      </c>
      <c r="K77" s="123">
        <f t="shared" si="1"/>
        <v>16.822142175425633</v>
      </c>
    </row>
    <row r="78" spans="1:11" s="147" customFormat="1" ht="28.5" customHeight="1" x14ac:dyDescent="0.2">
      <c r="A78" s="125"/>
      <c r="B78" s="126" t="s">
        <v>254</v>
      </c>
      <c r="C78" s="128" t="s">
        <v>39</v>
      </c>
      <c r="D78" s="128" t="s">
        <v>153</v>
      </c>
      <c r="E78" s="128" t="s">
        <v>160</v>
      </c>
      <c r="F78" s="118" t="s">
        <v>121</v>
      </c>
      <c r="G78" s="128"/>
      <c r="H78" s="131">
        <v>3248.1</v>
      </c>
      <c r="I78" s="129"/>
      <c r="J78" s="131">
        <v>546.4</v>
      </c>
      <c r="K78" s="132">
        <f t="shared" si="1"/>
        <v>16.822142175425633</v>
      </c>
    </row>
    <row r="79" spans="1:11" s="147" customFormat="1" ht="30" hidden="1" customHeight="1" x14ac:dyDescent="0.2">
      <c r="A79" s="125"/>
      <c r="B79" s="137" t="s">
        <v>158</v>
      </c>
      <c r="C79" s="128" t="s">
        <v>39</v>
      </c>
      <c r="D79" s="128" t="s">
        <v>153</v>
      </c>
      <c r="E79" s="128" t="s">
        <v>160</v>
      </c>
      <c r="F79" s="118" t="s">
        <v>123</v>
      </c>
      <c r="G79" s="128"/>
      <c r="H79" s="121">
        <f>H80+H84</f>
        <v>711.7</v>
      </c>
      <c r="I79" s="129"/>
      <c r="J79" s="121">
        <f>J80+J84</f>
        <v>711.7</v>
      </c>
      <c r="K79" s="132">
        <f t="shared" si="1"/>
        <v>100</v>
      </c>
    </row>
    <row r="80" spans="1:11" s="147" customFormat="1" ht="15.75" hidden="1" customHeight="1" x14ac:dyDescent="0.2">
      <c r="A80" s="125"/>
      <c r="B80" s="137" t="s">
        <v>124</v>
      </c>
      <c r="C80" s="128" t="s">
        <v>39</v>
      </c>
      <c r="D80" s="128" t="s">
        <v>153</v>
      </c>
      <c r="E80" s="128" t="s">
        <v>160</v>
      </c>
      <c r="F80" s="128" t="s">
        <v>123</v>
      </c>
      <c r="G80" s="118" t="s">
        <v>125</v>
      </c>
      <c r="H80" s="131">
        <f>H81+H82+H83</f>
        <v>562.80000000000007</v>
      </c>
      <c r="I80" s="129"/>
      <c r="J80" s="131">
        <f>J81+J82+J83</f>
        <v>562.80000000000007</v>
      </c>
      <c r="K80" s="132">
        <f t="shared" si="1"/>
        <v>100</v>
      </c>
    </row>
    <row r="81" spans="1:11" s="147" customFormat="1" ht="15" hidden="1" customHeight="1" x14ac:dyDescent="0.2">
      <c r="A81" s="125"/>
      <c r="B81" s="126" t="s">
        <v>126</v>
      </c>
      <c r="C81" s="128" t="s">
        <v>39</v>
      </c>
      <c r="D81" s="128" t="s">
        <v>153</v>
      </c>
      <c r="E81" s="128" t="s">
        <v>160</v>
      </c>
      <c r="F81" s="128" t="s">
        <v>123</v>
      </c>
      <c r="G81" s="128" t="s">
        <v>127</v>
      </c>
      <c r="H81" s="131">
        <v>115.9</v>
      </c>
      <c r="I81" s="129">
        <v>253</v>
      </c>
      <c r="J81" s="131">
        <v>115.9</v>
      </c>
      <c r="K81" s="132">
        <f t="shared" si="1"/>
        <v>100</v>
      </c>
    </row>
    <row r="82" spans="1:11" s="147" customFormat="1" ht="16.5" hidden="1" customHeight="1" x14ac:dyDescent="0.2">
      <c r="A82" s="125"/>
      <c r="B82" s="126" t="s">
        <v>161</v>
      </c>
      <c r="C82" s="128" t="s">
        <v>39</v>
      </c>
      <c r="D82" s="128" t="s">
        <v>153</v>
      </c>
      <c r="E82" s="128" t="s">
        <v>160</v>
      </c>
      <c r="F82" s="128" t="s">
        <v>123</v>
      </c>
      <c r="G82" s="128" t="s">
        <v>162</v>
      </c>
      <c r="H82" s="131">
        <v>19.3</v>
      </c>
      <c r="I82" s="129"/>
      <c r="J82" s="131">
        <v>19.3</v>
      </c>
      <c r="K82" s="132">
        <f t="shared" si="1"/>
        <v>100</v>
      </c>
    </row>
    <row r="83" spans="1:11" s="147" customFormat="1" ht="16.5" hidden="1" customHeight="1" x14ac:dyDescent="0.2">
      <c r="A83" s="125"/>
      <c r="B83" s="126" t="s">
        <v>163</v>
      </c>
      <c r="C83" s="128" t="s">
        <v>39</v>
      </c>
      <c r="D83" s="128" t="s">
        <v>153</v>
      </c>
      <c r="E83" s="128" t="s">
        <v>160</v>
      </c>
      <c r="F83" s="128" t="s">
        <v>123</v>
      </c>
      <c r="G83" s="128" t="s">
        <v>164</v>
      </c>
      <c r="H83" s="131">
        <v>427.6</v>
      </c>
      <c r="I83" s="129"/>
      <c r="J83" s="131">
        <v>427.6</v>
      </c>
      <c r="K83" s="151"/>
    </row>
    <row r="84" spans="1:11" s="147" customFormat="1" ht="17.25" hidden="1" customHeight="1" x14ac:dyDescent="0.2">
      <c r="A84" s="125"/>
      <c r="B84" s="126" t="s">
        <v>165</v>
      </c>
      <c r="C84" s="128" t="s">
        <v>39</v>
      </c>
      <c r="D84" s="128" t="s">
        <v>153</v>
      </c>
      <c r="E84" s="128" t="s">
        <v>160</v>
      </c>
      <c r="F84" s="128" t="s">
        <v>123</v>
      </c>
      <c r="G84" s="118" t="s">
        <v>166</v>
      </c>
      <c r="H84" s="121">
        <f>SUM(H85:H86)</f>
        <v>148.9</v>
      </c>
      <c r="I84" s="129"/>
      <c r="J84" s="121">
        <f>SUM(J85:J86)</f>
        <v>148.9</v>
      </c>
      <c r="K84" s="151"/>
    </row>
    <row r="85" spans="1:11" s="147" customFormat="1" ht="15" hidden="1" customHeight="1" x14ac:dyDescent="0.2">
      <c r="A85" s="125"/>
      <c r="B85" s="126" t="s">
        <v>167</v>
      </c>
      <c r="C85" s="128" t="s">
        <v>39</v>
      </c>
      <c r="D85" s="128" t="s">
        <v>153</v>
      </c>
      <c r="E85" s="128" t="s">
        <v>160</v>
      </c>
      <c r="F85" s="128" t="s">
        <v>123</v>
      </c>
      <c r="G85" s="128" t="s">
        <v>168</v>
      </c>
      <c r="H85" s="131">
        <v>100.8</v>
      </c>
      <c r="I85" s="129"/>
      <c r="J85" s="131">
        <v>100.8</v>
      </c>
      <c r="K85" s="151"/>
    </row>
    <row r="86" spans="1:11" s="147" customFormat="1" ht="15.75" hidden="1" customHeight="1" x14ac:dyDescent="0.2">
      <c r="A86" s="125"/>
      <c r="B86" s="126" t="s">
        <v>169</v>
      </c>
      <c r="C86" s="128" t="s">
        <v>39</v>
      </c>
      <c r="D86" s="128" t="s">
        <v>153</v>
      </c>
      <c r="E86" s="128" t="s">
        <v>160</v>
      </c>
      <c r="F86" s="128" t="s">
        <v>123</v>
      </c>
      <c r="G86" s="128" t="s">
        <v>170</v>
      </c>
      <c r="H86" s="131">
        <v>48.1</v>
      </c>
      <c r="I86" s="129"/>
      <c r="J86" s="131">
        <v>48.1</v>
      </c>
      <c r="K86" s="151"/>
    </row>
    <row r="87" spans="1:11" s="147" customFormat="1" ht="26.25" hidden="1" customHeight="1" x14ac:dyDescent="0.2">
      <c r="A87" s="125"/>
      <c r="B87" s="126" t="s">
        <v>171</v>
      </c>
      <c r="C87" s="128" t="s">
        <v>39</v>
      </c>
      <c r="D87" s="128" t="s">
        <v>153</v>
      </c>
      <c r="E87" s="128" t="s">
        <v>160</v>
      </c>
      <c r="F87" s="118" t="s">
        <v>172</v>
      </c>
      <c r="G87" s="128"/>
      <c r="H87" s="121">
        <f>H88+H94</f>
        <v>1677.6999999999998</v>
      </c>
      <c r="I87" s="129"/>
      <c r="J87" s="121">
        <f>J88+J94</f>
        <v>1677.6999999999998</v>
      </c>
      <c r="K87" s="151"/>
    </row>
    <row r="88" spans="1:11" s="147" customFormat="1" ht="16.5" hidden="1" customHeight="1" x14ac:dyDescent="0.2">
      <c r="A88" s="125"/>
      <c r="B88" s="126" t="s">
        <v>173</v>
      </c>
      <c r="C88" s="128" t="s">
        <v>39</v>
      </c>
      <c r="D88" s="128" t="s">
        <v>153</v>
      </c>
      <c r="E88" s="128" t="s">
        <v>160</v>
      </c>
      <c r="F88" s="128" t="s">
        <v>172</v>
      </c>
      <c r="G88" s="118" t="s">
        <v>125</v>
      </c>
      <c r="H88" s="131">
        <f>SUM(H89+H90+H91+H92+H93)</f>
        <v>1351.3999999999999</v>
      </c>
      <c r="I88" s="129"/>
      <c r="J88" s="131">
        <f>SUM(J89+J90+J91+J92+J93)</f>
        <v>1351.3999999999999</v>
      </c>
      <c r="K88" s="151"/>
    </row>
    <row r="89" spans="1:11" s="147" customFormat="1" ht="16.5" hidden="1" customHeight="1" x14ac:dyDescent="0.2">
      <c r="A89" s="125"/>
      <c r="B89" s="126" t="s">
        <v>126</v>
      </c>
      <c r="C89" s="128" t="s">
        <v>39</v>
      </c>
      <c r="D89" s="128" t="s">
        <v>153</v>
      </c>
      <c r="E89" s="128" t="s">
        <v>160</v>
      </c>
      <c r="F89" s="128" t="s">
        <v>172</v>
      </c>
      <c r="G89" s="128" t="s">
        <v>127</v>
      </c>
      <c r="H89" s="131">
        <v>7</v>
      </c>
      <c r="I89" s="129"/>
      <c r="J89" s="131">
        <v>7</v>
      </c>
      <c r="K89" s="151"/>
    </row>
    <row r="90" spans="1:11" s="147" customFormat="1" ht="18" hidden="1" customHeight="1" x14ac:dyDescent="0.2">
      <c r="A90" s="125"/>
      <c r="B90" s="126" t="s">
        <v>174</v>
      </c>
      <c r="C90" s="128" t="s">
        <v>39</v>
      </c>
      <c r="D90" s="128" t="s">
        <v>153</v>
      </c>
      <c r="E90" s="128" t="s">
        <v>160</v>
      </c>
      <c r="F90" s="128" t="s">
        <v>172</v>
      </c>
      <c r="G90" s="128" t="s">
        <v>175</v>
      </c>
      <c r="H90" s="131"/>
      <c r="I90" s="129">
        <v>23</v>
      </c>
      <c r="J90" s="131"/>
      <c r="K90" s="151"/>
    </row>
    <row r="91" spans="1:11" s="147" customFormat="1" ht="18" hidden="1" customHeight="1" x14ac:dyDescent="0.2">
      <c r="A91" s="125"/>
      <c r="B91" s="126" t="s">
        <v>176</v>
      </c>
      <c r="C91" s="128" t="s">
        <v>39</v>
      </c>
      <c r="D91" s="128" t="s">
        <v>153</v>
      </c>
      <c r="E91" s="128" t="s">
        <v>160</v>
      </c>
      <c r="F91" s="128" t="s">
        <v>172</v>
      </c>
      <c r="G91" s="128" t="s">
        <v>177</v>
      </c>
      <c r="H91" s="131">
        <v>324.89999999999998</v>
      </c>
      <c r="I91" s="129">
        <v>944</v>
      </c>
      <c r="J91" s="131">
        <v>324.89999999999998</v>
      </c>
      <c r="K91" s="151"/>
    </row>
    <row r="92" spans="1:11" s="147" customFormat="1" ht="15" hidden="1" customHeight="1" x14ac:dyDescent="0.2">
      <c r="A92" s="125"/>
      <c r="B92" s="126" t="s">
        <v>161</v>
      </c>
      <c r="C92" s="128" t="s">
        <v>39</v>
      </c>
      <c r="D92" s="128" t="s">
        <v>153</v>
      </c>
      <c r="E92" s="128" t="s">
        <v>160</v>
      </c>
      <c r="F92" s="128" t="s">
        <v>172</v>
      </c>
      <c r="G92" s="128" t="s">
        <v>162</v>
      </c>
      <c r="H92" s="131">
        <v>554.79999999999995</v>
      </c>
      <c r="I92" s="129">
        <v>817</v>
      </c>
      <c r="J92" s="131">
        <v>554.79999999999995</v>
      </c>
      <c r="K92" s="151"/>
    </row>
    <row r="93" spans="1:11" s="147" customFormat="1" ht="17.25" hidden="1" customHeight="1" x14ac:dyDescent="0.2">
      <c r="A93" s="125"/>
      <c r="B93" s="126" t="s">
        <v>163</v>
      </c>
      <c r="C93" s="128" t="s">
        <v>39</v>
      </c>
      <c r="D93" s="128" t="s">
        <v>153</v>
      </c>
      <c r="E93" s="128" t="s">
        <v>160</v>
      </c>
      <c r="F93" s="128" t="s">
        <v>172</v>
      </c>
      <c r="G93" s="128" t="s">
        <v>164</v>
      </c>
      <c r="H93" s="131">
        <v>464.7</v>
      </c>
      <c r="I93" s="129">
        <v>1209.5999999999999</v>
      </c>
      <c r="J93" s="131">
        <v>464.7</v>
      </c>
      <c r="K93" s="151"/>
    </row>
    <row r="94" spans="1:11" s="147" customFormat="1" ht="16.5" hidden="1" customHeight="1" x14ac:dyDescent="0.2">
      <c r="A94" s="125"/>
      <c r="B94" s="126" t="s">
        <v>165</v>
      </c>
      <c r="C94" s="128" t="s">
        <v>39</v>
      </c>
      <c r="D94" s="128" t="s">
        <v>153</v>
      </c>
      <c r="E94" s="128" t="s">
        <v>160</v>
      </c>
      <c r="F94" s="128" t="s">
        <v>172</v>
      </c>
      <c r="G94" s="118" t="s">
        <v>166</v>
      </c>
      <c r="H94" s="121">
        <f>SUM(H95:H96)</f>
        <v>326.29999999999995</v>
      </c>
      <c r="I94" s="129">
        <f>SUM(I95:I96)</f>
        <v>1000</v>
      </c>
      <c r="J94" s="121">
        <f>SUM(J95:J96)</f>
        <v>326.29999999999995</v>
      </c>
      <c r="K94" s="151"/>
    </row>
    <row r="95" spans="1:11" s="147" customFormat="1" ht="15.75" hidden="1" customHeight="1" x14ac:dyDescent="0.2">
      <c r="A95" s="125"/>
      <c r="B95" s="126" t="s">
        <v>167</v>
      </c>
      <c r="C95" s="128" t="s">
        <v>39</v>
      </c>
      <c r="D95" s="128" t="s">
        <v>153</v>
      </c>
      <c r="E95" s="128" t="s">
        <v>160</v>
      </c>
      <c r="F95" s="128" t="s">
        <v>172</v>
      </c>
      <c r="G95" s="128" t="s">
        <v>168</v>
      </c>
      <c r="H95" s="131">
        <v>35.4</v>
      </c>
      <c r="I95" s="129">
        <v>400</v>
      </c>
      <c r="J95" s="131">
        <v>35.4</v>
      </c>
      <c r="K95" s="151"/>
    </row>
    <row r="96" spans="1:11" s="147" customFormat="1" ht="16.5" hidden="1" customHeight="1" x14ac:dyDescent="0.2">
      <c r="A96" s="125"/>
      <c r="B96" s="126" t="s">
        <v>169</v>
      </c>
      <c r="C96" s="128" t="s">
        <v>39</v>
      </c>
      <c r="D96" s="128" t="s">
        <v>153</v>
      </c>
      <c r="E96" s="128" t="s">
        <v>160</v>
      </c>
      <c r="F96" s="128" t="s">
        <v>172</v>
      </c>
      <c r="G96" s="128" t="s">
        <v>170</v>
      </c>
      <c r="H96" s="131">
        <v>290.89999999999998</v>
      </c>
      <c r="I96" s="129">
        <v>600</v>
      </c>
      <c r="J96" s="131">
        <v>290.89999999999998</v>
      </c>
      <c r="K96" s="151"/>
    </row>
    <row r="97" spans="1:11" s="147" customFormat="1" ht="16.5" customHeight="1" x14ac:dyDescent="0.2">
      <c r="A97" s="125"/>
      <c r="B97" s="146" t="s">
        <v>138</v>
      </c>
      <c r="C97" s="128" t="s">
        <v>39</v>
      </c>
      <c r="D97" s="128" t="s">
        <v>153</v>
      </c>
      <c r="E97" s="128" t="s">
        <v>160</v>
      </c>
      <c r="F97" s="118" t="s">
        <v>139</v>
      </c>
      <c r="G97" s="128"/>
      <c r="H97" s="121">
        <f>H98</f>
        <v>24</v>
      </c>
      <c r="I97" s="129"/>
      <c r="J97" s="121">
        <f>J98</f>
        <v>2.9</v>
      </c>
      <c r="K97" s="123">
        <f t="shared" ref="K97:K110" si="2">SUM(J97/H97*100)</f>
        <v>12.083333333333334</v>
      </c>
    </row>
    <row r="98" spans="1:11" s="147" customFormat="1" ht="16.5" customHeight="1" x14ac:dyDescent="0.2">
      <c r="A98" s="125"/>
      <c r="B98" s="126" t="s">
        <v>178</v>
      </c>
      <c r="C98" s="128" t="s">
        <v>39</v>
      </c>
      <c r="D98" s="128" t="s">
        <v>153</v>
      </c>
      <c r="E98" s="128" t="s">
        <v>160</v>
      </c>
      <c r="F98" s="118" t="s">
        <v>141</v>
      </c>
      <c r="G98" s="128"/>
      <c r="H98" s="131">
        <v>24</v>
      </c>
      <c r="I98" s="129"/>
      <c r="J98" s="131">
        <v>2.9</v>
      </c>
      <c r="K98" s="132">
        <f t="shared" si="2"/>
        <v>12.083333333333334</v>
      </c>
    </row>
    <row r="99" spans="1:11" s="147" customFormat="1" ht="26.25" hidden="1" customHeight="1" x14ac:dyDescent="0.2">
      <c r="A99" s="125"/>
      <c r="B99" s="126" t="s">
        <v>179</v>
      </c>
      <c r="C99" s="128" t="s">
        <v>39</v>
      </c>
      <c r="D99" s="128" t="s">
        <v>153</v>
      </c>
      <c r="E99" s="128" t="s">
        <v>160</v>
      </c>
      <c r="F99" s="128" t="s">
        <v>180</v>
      </c>
      <c r="G99" s="128"/>
      <c r="H99" s="131">
        <f>H100</f>
        <v>2.7</v>
      </c>
      <c r="I99" s="129"/>
      <c r="J99" s="131">
        <f>J100</f>
        <v>2.7</v>
      </c>
      <c r="K99" s="123">
        <f t="shared" si="2"/>
        <v>100</v>
      </c>
    </row>
    <row r="100" spans="1:11" s="147" customFormat="1" ht="15" hidden="1" customHeight="1" x14ac:dyDescent="0.2">
      <c r="A100" s="125"/>
      <c r="B100" s="126" t="s">
        <v>149</v>
      </c>
      <c r="C100" s="128" t="s">
        <v>39</v>
      </c>
      <c r="D100" s="128" t="s">
        <v>153</v>
      </c>
      <c r="E100" s="128" t="s">
        <v>160</v>
      </c>
      <c r="F100" s="128" t="s">
        <v>180</v>
      </c>
      <c r="G100" s="128" t="s">
        <v>150</v>
      </c>
      <c r="H100" s="131">
        <v>2.7</v>
      </c>
      <c r="I100" s="129"/>
      <c r="J100" s="131">
        <v>2.7</v>
      </c>
      <c r="K100" s="123">
        <f t="shared" si="2"/>
        <v>100</v>
      </c>
    </row>
    <row r="101" spans="1:11" s="147" customFormat="1" ht="15" hidden="1" x14ac:dyDescent="0.2">
      <c r="A101" s="125"/>
      <c r="B101" s="126" t="s">
        <v>181</v>
      </c>
      <c r="C101" s="128" t="s">
        <v>39</v>
      </c>
      <c r="D101" s="128" t="s">
        <v>153</v>
      </c>
      <c r="E101" s="128" t="s">
        <v>160</v>
      </c>
      <c r="F101" s="128" t="s">
        <v>182</v>
      </c>
      <c r="G101" s="128"/>
      <c r="H101" s="131">
        <f>H102</f>
        <v>11.7</v>
      </c>
      <c r="I101" s="129"/>
      <c r="J101" s="131">
        <f>J102</f>
        <v>11.7</v>
      </c>
      <c r="K101" s="132">
        <f t="shared" si="2"/>
        <v>100</v>
      </c>
    </row>
    <row r="102" spans="1:11" s="147" customFormat="1" ht="15" hidden="1" x14ac:dyDescent="0.2">
      <c r="A102" s="125"/>
      <c r="B102" s="126" t="s">
        <v>149</v>
      </c>
      <c r="C102" s="128" t="s">
        <v>39</v>
      </c>
      <c r="D102" s="128" t="s">
        <v>153</v>
      </c>
      <c r="E102" s="128" t="s">
        <v>160</v>
      </c>
      <c r="F102" s="128" t="s">
        <v>182</v>
      </c>
      <c r="G102" s="128" t="s">
        <v>150</v>
      </c>
      <c r="H102" s="131">
        <v>11.7</v>
      </c>
      <c r="I102" s="129"/>
      <c r="J102" s="131">
        <v>11.7</v>
      </c>
      <c r="K102" s="132">
        <f t="shared" si="2"/>
        <v>100</v>
      </c>
    </row>
    <row r="103" spans="1:11" s="147" customFormat="1" ht="15" hidden="1" x14ac:dyDescent="0.2">
      <c r="A103" s="125"/>
      <c r="B103" s="126" t="s">
        <v>147</v>
      </c>
      <c r="C103" s="128" t="s">
        <v>39</v>
      </c>
      <c r="D103" s="128" t="s">
        <v>153</v>
      </c>
      <c r="E103" s="128" t="s">
        <v>160</v>
      </c>
      <c r="F103" s="128" t="s">
        <v>148</v>
      </c>
      <c r="G103" s="128"/>
      <c r="H103" s="131">
        <f>H104</f>
        <v>3.7</v>
      </c>
      <c r="I103" s="129"/>
      <c r="J103" s="131">
        <f>J104</f>
        <v>3.7</v>
      </c>
      <c r="K103" s="132">
        <f t="shared" si="2"/>
        <v>100</v>
      </c>
    </row>
    <row r="104" spans="1:11" s="147" customFormat="1" ht="15" hidden="1" x14ac:dyDescent="0.2">
      <c r="A104" s="125"/>
      <c r="B104" s="126" t="s">
        <v>149</v>
      </c>
      <c r="C104" s="128" t="s">
        <v>39</v>
      </c>
      <c r="D104" s="128" t="s">
        <v>153</v>
      </c>
      <c r="E104" s="128" t="s">
        <v>160</v>
      </c>
      <c r="F104" s="128" t="s">
        <v>148</v>
      </c>
      <c r="G104" s="128" t="s">
        <v>150</v>
      </c>
      <c r="H104" s="131">
        <v>3.7</v>
      </c>
      <c r="I104" s="129"/>
      <c r="J104" s="131">
        <v>3.7</v>
      </c>
      <c r="K104" s="132">
        <f t="shared" si="2"/>
        <v>100</v>
      </c>
    </row>
    <row r="105" spans="1:11" s="147" customFormat="1" ht="55.5" customHeight="1" x14ac:dyDescent="0.2">
      <c r="A105" s="125"/>
      <c r="B105" s="119" t="s">
        <v>183</v>
      </c>
      <c r="C105" s="118" t="s">
        <v>39</v>
      </c>
      <c r="D105" s="118" t="s">
        <v>153</v>
      </c>
      <c r="E105" s="118" t="s">
        <v>184</v>
      </c>
      <c r="F105" s="118"/>
      <c r="G105" s="118"/>
      <c r="H105" s="121">
        <f>SUM(H106+H115)</f>
        <v>5255.0999999999995</v>
      </c>
      <c r="I105" s="129"/>
      <c r="J105" s="121">
        <f>SUM(J106+J115)</f>
        <v>830.4</v>
      </c>
      <c r="K105" s="123">
        <f t="shared" si="2"/>
        <v>15.801792544385455</v>
      </c>
    </row>
    <row r="106" spans="1:11" s="147" customFormat="1" ht="63.75" x14ac:dyDescent="0.2">
      <c r="A106" s="125"/>
      <c r="B106" s="126" t="s">
        <v>132</v>
      </c>
      <c r="C106" s="128" t="s">
        <v>39</v>
      </c>
      <c r="D106" s="128" t="s">
        <v>153</v>
      </c>
      <c r="E106" s="128" t="s">
        <v>184</v>
      </c>
      <c r="F106" s="118" t="s">
        <v>108</v>
      </c>
      <c r="G106" s="128"/>
      <c r="H106" s="131">
        <f>H107</f>
        <v>4844.7</v>
      </c>
      <c r="I106" s="129"/>
      <c r="J106" s="131">
        <f>J107</f>
        <v>774.9</v>
      </c>
      <c r="K106" s="132">
        <f t="shared" si="2"/>
        <v>15.994798439531859</v>
      </c>
    </row>
    <row r="107" spans="1:11" s="147" customFormat="1" ht="25.5" x14ac:dyDescent="0.2">
      <c r="A107" s="125"/>
      <c r="B107" s="126" t="s">
        <v>109</v>
      </c>
      <c r="C107" s="128" t="s">
        <v>39</v>
      </c>
      <c r="D107" s="128" t="s">
        <v>153</v>
      </c>
      <c r="E107" s="128" t="s">
        <v>184</v>
      </c>
      <c r="F107" s="118" t="s">
        <v>110</v>
      </c>
      <c r="G107" s="128"/>
      <c r="H107" s="131">
        <v>4844.7</v>
      </c>
      <c r="I107" s="129"/>
      <c r="J107" s="131">
        <v>774.9</v>
      </c>
      <c r="K107" s="132">
        <f t="shared" si="2"/>
        <v>15.994798439531859</v>
      </c>
    </row>
    <row r="108" spans="1:11" s="147" customFormat="1" ht="30.75" hidden="1" customHeight="1" x14ac:dyDescent="0.2">
      <c r="A108" s="125"/>
      <c r="B108" s="126" t="s">
        <v>111</v>
      </c>
      <c r="C108" s="128" t="s">
        <v>39</v>
      </c>
      <c r="D108" s="128" t="s">
        <v>153</v>
      </c>
      <c r="E108" s="128" t="s">
        <v>184</v>
      </c>
      <c r="F108" s="118" t="s">
        <v>112</v>
      </c>
      <c r="G108" s="128"/>
      <c r="H108" s="131">
        <f>H109</f>
        <v>2940.6</v>
      </c>
      <c r="I108" s="129"/>
      <c r="J108" s="131">
        <f>J109</f>
        <v>2940.6</v>
      </c>
      <c r="K108" s="132">
        <f t="shared" si="2"/>
        <v>100</v>
      </c>
    </row>
    <row r="109" spans="1:11" s="147" customFormat="1" ht="15" hidden="1" x14ac:dyDescent="0.2">
      <c r="A109" s="125"/>
      <c r="B109" s="126" t="s">
        <v>113</v>
      </c>
      <c r="C109" s="128" t="s">
        <v>39</v>
      </c>
      <c r="D109" s="128" t="s">
        <v>153</v>
      </c>
      <c r="E109" s="128" t="s">
        <v>184</v>
      </c>
      <c r="F109" s="128" t="s">
        <v>112</v>
      </c>
      <c r="G109" s="118" t="s">
        <v>114</v>
      </c>
      <c r="H109" s="131">
        <f>H110</f>
        <v>2940.6</v>
      </c>
      <c r="I109" s="129"/>
      <c r="J109" s="131">
        <f>J110</f>
        <v>2940.6</v>
      </c>
      <c r="K109" s="132">
        <f t="shared" si="2"/>
        <v>100</v>
      </c>
    </row>
    <row r="110" spans="1:11" s="147" customFormat="1" ht="15.75" hidden="1" customHeight="1" x14ac:dyDescent="0.2">
      <c r="A110" s="125"/>
      <c r="B110" s="126" t="s">
        <v>115</v>
      </c>
      <c r="C110" s="128" t="s">
        <v>185</v>
      </c>
      <c r="D110" s="128" t="s">
        <v>153</v>
      </c>
      <c r="E110" s="128" t="s">
        <v>184</v>
      </c>
      <c r="F110" s="128" t="s">
        <v>112</v>
      </c>
      <c r="G110" s="128" t="s">
        <v>116</v>
      </c>
      <c r="H110" s="131">
        <v>2940.6</v>
      </c>
      <c r="I110" s="129"/>
      <c r="J110" s="131">
        <v>2940.6</v>
      </c>
      <c r="K110" s="132">
        <f t="shared" si="2"/>
        <v>100</v>
      </c>
    </row>
    <row r="111" spans="1:11" s="147" customFormat="1" ht="39" hidden="1" customHeight="1" x14ac:dyDescent="0.2">
      <c r="A111" s="125"/>
      <c r="B111" s="126" t="s">
        <v>133</v>
      </c>
      <c r="C111" s="128" t="s">
        <v>39</v>
      </c>
      <c r="D111" s="128" t="s">
        <v>153</v>
      </c>
      <c r="E111" s="128" t="s">
        <v>184</v>
      </c>
      <c r="F111" s="118" t="s">
        <v>134</v>
      </c>
      <c r="G111" s="128"/>
      <c r="H111" s="131">
        <f>H112</f>
        <v>159.5</v>
      </c>
      <c r="I111" s="129"/>
      <c r="J111" s="131">
        <f>J112</f>
        <v>159.5</v>
      </c>
      <c r="K111" s="151"/>
    </row>
    <row r="112" spans="1:11" s="147" customFormat="1" ht="15" hidden="1" x14ac:dyDescent="0.2">
      <c r="A112" s="125"/>
      <c r="B112" s="126" t="s">
        <v>174</v>
      </c>
      <c r="C112" s="128" t="s">
        <v>185</v>
      </c>
      <c r="D112" s="128" t="s">
        <v>153</v>
      </c>
      <c r="E112" s="128" t="s">
        <v>184</v>
      </c>
      <c r="F112" s="128" t="s">
        <v>134</v>
      </c>
      <c r="G112" s="128" t="s">
        <v>175</v>
      </c>
      <c r="H112" s="131">
        <v>159.5</v>
      </c>
      <c r="I112" s="129"/>
      <c r="J112" s="131">
        <v>159.5</v>
      </c>
      <c r="K112" s="151"/>
    </row>
    <row r="113" spans="1:11" s="147" customFormat="1" ht="46.5" hidden="1" customHeight="1" x14ac:dyDescent="0.2">
      <c r="A113" s="125"/>
      <c r="B113" s="126" t="s">
        <v>117</v>
      </c>
      <c r="C113" s="128" t="s">
        <v>39</v>
      </c>
      <c r="D113" s="128" t="s">
        <v>153</v>
      </c>
      <c r="E113" s="128" t="s">
        <v>184</v>
      </c>
      <c r="F113" s="118" t="s">
        <v>118</v>
      </c>
      <c r="G113" s="128"/>
      <c r="H113" s="131">
        <f>H114</f>
        <v>888.1</v>
      </c>
      <c r="I113" s="129"/>
      <c r="J113" s="131">
        <f>J114</f>
        <v>888.1</v>
      </c>
      <c r="K113" s="151"/>
    </row>
    <row r="114" spans="1:11" s="147" customFormat="1" ht="15.75" hidden="1" customHeight="1" x14ac:dyDescent="0.2">
      <c r="A114" s="125"/>
      <c r="B114" s="126" t="s">
        <v>119</v>
      </c>
      <c r="C114" s="128" t="s">
        <v>39</v>
      </c>
      <c r="D114" s="128" t="s">
        <v>153</v>
      </c>
      <c r="E114" s="128" t="s">
        <v>184</v>
      </c>
      <c r="F114" s="128" t="s">
        <v>118</v>
      </c>
      <c r="G114" s="128" t="s">
        <v>120</v>
      </c>
      <c r="H114" s="131">
        <v>888.1</v>
      </c>
      <c r="I114" s="129"/>
      <c r="J114" s="131">
        <v>888.1</v>
      </c>
      <c r="K114" s="151"/>
    </row>
    <row r="115" spans="1:11" s="147" customFormat="1" ht="25.5" x14ac:dyDescent="0.2">
      <c r="A115" s="125"/>
      <c r="B115" s="126" t="s">
        <v>346</v>
      </c>
      <c r="C115" s="128" t="s">
        <v>39</v>
      </c>
      <c r="D115" s="128" t="s">
        <v>153</v>
      </c>
      <c r="E115" s="128" t="s">
        <v>184</v>
      </c>
      <c r="F115" s="118" t="s">
        <v>137</v>
      </c>
      <c r="G115" s="128"/>
      <c r="H115" s="131">
        <f>H116</f>
        <v>410.4</v>
      </c>
      <c r="I115" s="129"/>
      <c r="J115" s="131">
        <f>J116</f>
        <v>55.5</v>
      </c>
      <c r="K115" s="132">
        <f t="shared" ref="K115:K128" si="3">SUM(J115/H115*100)</f>
        <v>13.523391812865498</v>
      </c>
    </row>
    <row r="116" spans="1:11" s="147" customFormat="1" ht="25.5" x14ac:dyDescent="0.2">
      <c r="A116" s="125"/>
      <c r="B116" s="126" t="s">
        <v>254</v>
      </c>
      <c r="C116" s="128" t="s">
        <v>39</v>
      </c>
      <c r="D116" s="128" t="s">
        <v>153</v>
      </c>
      <c r="E116" s="128" t="s">
        <v>184</v>
      </c>
      <c r="F116" s="118" t="s">
        <v>121</v>
      </c>
      <c r="G116" s="128"/>
      <c r="H116" s="131">
        <v>410.4</v>
      </c>
      <c r="I116" s="129"/>
      <c r="J116" s="131">
        <v>55.5</v>
      </c>
      <c r="K116" s="132">
        <f t="shared" si="3"/>
        <v>13.523391812865498</v>
      </c>
    </row>
    <row r="117" spans="1:11" s="147" customFormat="1" ht="24.75" hidden="1" customHeight="1" x14ac:dyDescent="0.2">
      <c r="A117" s="125"/>
      <c r="B117" s="126" t="s">
        <v>122</v>
      </c>
      <c r="C117" s="128" t="s">
        <v>39</v>
      </c>
      <c r="D117" s="128" t="s">
        <v>153</v>
      </c>
      <c r="E117" s="128" t="s">
        <v>184</v>
      </c>
      <c r="F117" s="128" t="s">
        <v>123</v>
      </c>
      <c r="G117" s="128"/>
      <c r="H117" s="131">
        <f>H118+H122</f>
        <v>49.8</v>
      </c>
      <c r="I117" s="129"/>
      <c r="J117" s="131">
        <f>J118+J122</f>
        <v>49.8</v>
      </c>
      <c r="K117" s="123">
        <f t="shared" si="3"/>
        <v>100</v>
      </c>
    </row>
    <row r="118" spans="1:11" s="147" customFormat="1" ht="15.75" hidden="1" customHeight="1" x14ac:dyDescent="0.2">
      <c r="A118" s="125"/>
      <c r="B118" s="126" t="s">
        <v>173</v>
      </c>
      <c r="C118" s="128" t="s">
        <v>39</v>
      </c>
      <c r="D118" s="128" t="s">
        <v>153</v>
      </c>
      <c r="E118" s="128" t="s">
        <v>184</v>
      </c>
      <c r="F118" s="128" t="s">
        <v>123</v>
      </c>
      <c r="G118" s="118" t="s">
        <v>125</v>
      </c>
      <c r="H118" s="131">
        <f>SUM(H119:H121)</f>
        <v>49.8</v>
      </c>
      <c r="I118" s="129"/>
      <c r="J118" s="131">
        <f>SUM(J119:J121)</f>
        <v>49.8</v>
      </c>
      <c r="K118" s="123">
        <f t="shared" si="3"/>
        <v>100</v>
      </c>
    </row>
    <row r="119" spans="1:11" s="147" customFormat="1" ht="15.75" hidden="1" customHeight="1" x14ac:dyDescent="0.2">
      <c r="A119" s="125"/>
      <c r="B119" s="126" t="s">
        <v>126</v>
      </c>
      <c r="C119" s="128" t="s">
        <v>39</v>
      </c>
      <c r="D119" s="128" t="s">
        <v>153</v>
      </c>
      <c r="E119" s="128" t="s">
        <v>184</v>
      </c>
      <c r="F119" s="128" t="s">
        <v>123</v>
      </c>
      <c r="G119" s="128" t="s">
        <v>127</v>
      </c>
      <c r="H119" s="131">
        <v>25</v>
      </c>
      <c r="I119" s="129"/>
      <c r="J119" s="131">
        <v>25</v>
      </c>
      <c r="K119" s="132">
        <f t="shared" si="3"/>
        <v>100</v>
      </c>
    </row>
    <row r="120" spans="1:11" s="147" customFormat="1" ht="15.75" hidden="1" customHeight="1" x14ac:dyDescent="0.2">
      <c r="A120" s="125"/>
      <c r="B120" s="126" t="s">
        <v>186</v>
      </c>
      <c r="C120" s="128" t="s">
        <v>39</v>
      </c>
      <c r="D120" s="128" t="s">
        <v>153</v>
      </c>
      <c r="E120" s="128" t="s">
        <v>184</v>
      </c>
      <c r="F120" s="128" t="s">
        <v>123</v>
      </c>
      <c r="G120" s="128" t="s">
        <v>162</v>
      </c>
      <c r="H120" s="131">
        <v>4</v>
      </c>
      <c r="I120" s="129"/>
      <c r="J120" s="131">
        <v>4</v>
      </c>
      <c r="K120" s="132">
        <f t="shared" si="3"/>
        <v>100</v>
      </c>
    </row>
    <row r="121" spans="1:11" s="147" customFormat="1" ht="15" hidden="1" customHeight="1" x14ac:dyDescent="0.2">
      <c r="A121" s="125"/>
      <c r="B121" s="126" t="s">
        <v>163</v>
      </c>
      <c r="C121" s="128" t="s">
        <v>39</v>
      </c>
      <c r="D121" s="128" t="s">
        <v>153</v>
      </c>
      <c r="E121" s="128" t="s">
        <v>184</v>
      </c>
      <c r="F121" s="128" t="s">
        <v>123</v>
      </c>
      <c r="G121" s="128" t="s">
        <v>164</v>
      </c>
      <c r="H121" s="131">
        <v>20.8</v>
      </c>
      <c r="I121" s="129"/>
      <c r="J121" s="131">
        <v>20.8</v>
      </c>
      <c r="K121" s="132">
        <f t="shared" si="3"/>
        <v>100</v>
      </c>
    </row>
    <row r="122" spans="1:11" s="147" customFormat="1" ht="15.75" hidden="1" customHeight="1" x14ac:dyDescent="0.2">
      <c r="A122" s="125"/>
      <c r="B122" s="126" t="s">
        <v>165</v>
      </c>
      <c r="C122" s="128" t="s">
        <v>39</v>
      </c>
      <c r="D122" s="128" t="s">
        <v>153</v>
      </c>
      <c r="E122" s="128" t="s">
        <v>184</v>
      </c>
      <c r="F122" s="128" t="s">
        <v>123</v>
      </c>
      <c r="G122" s="118" t="s">
        <v>166</v>
      </c>
      <c r="H122" s="131">
        <f>H124</f>
        <v>0</v>
      </c>
      <c r="I122" s="129"/>
      <c r="J122" s="131">
        <f>J124</f>
        <v>0</v>
      </c>
      <c r="K122" s="132" t="e">
        <f t="shared" si="3"/>
        <v>#DIV/0!</v>
      </c>
    </row>
    <row r="123" spans="1:11" s="147" customFormat="1" ht="15.75" hidden="1" customHeight="1" x14ac:dyDescent="0.2">
      <c r="A123" s="125"/>
      <c r="B123" s="126" t="s">
        <v>167</v>
      </c>
      <c r="C123" s="128" t="s">
        <v>39</v>
      </c>
      <c r="D123" s="128" t="s">
        <v>153</v>
      </c>
      <c r="E123" s="128" t="s">
        <v>184</v>
      </c>
      <c r="F123" s="128" t="s">
        <v>123</v>
      </c>
      <c r="G123" s="128" t="s">
        <v>168</v>
      </c>
      <c r="H123" s="131"/>
      <c r="I123" s="129"/>
      <c r="J123" s="131"/>
      <c r="K123" s="132" t="e">
        <f t="shared" si="3"/>
        <v>#DIV/0!</v>
      </c>
    </row>
    <row r="124" spans="1:11" s="147" customFormat="1" ht="15.75" hidden="1" customHeight="1" x14ac:dyDescent="0.2">
      <c r="A124" s="125"/>
      <c r="B124" s="126" t="s">
        <v>169</v>
      </c>
      <c r="C124" s="128" t="s">
        <v>39</v>
      </c>
      <c r="D124" s="128" t="s">
        <v>153</v>
      </c>
      <c r="E124" s="128" t="s">
        <v>184</v>
      </c>
      <c r="F124" s="128" t="s">
        <v>123</v>
      </c>
      <c r="G124" s="128" t="s">
        <v>170</v>
      </c>
      <c r="H124" s="131"/>
      <c r="I124" s="129"/>
      <c r="J124" s="131"/>
      <c r="K124" s="132" t="e">
        <f t="shared" si="3"/>
        <v>#DIV/0!</v>
      </c>
    </row>
    <row r="125" spans="1:11" s="147" customFormat="1" ht="27" hidden="1" customHeight="1" x14ac:dyDescent="0.2">
      <c r="A125" s="125"/>
      <c r="B125" s="126" t="s">
        <v>187</v>
      </c>
      <c r="C125" s="128" t="s">
        <v>39</v>
      </c>
      <c r="D125" s="128" t="s">
        <v>153</v>
      </c>
      <c r="E125" s="128" t="s">
        <v>184</v>
      </c>
      <c r="F125" s="128" t="s">
        <v>172</v>
      </c>
      <c r="G125" s="128"/>
      <c r="H125" s="131">
        <f>H126+H130</f>
        <v>89.7</v>
      </c>
      <c r="I125" s="129"/>
      <c r="J125" s="131">
        <f>J126+J130</f>
        <v>89.7</v>
      </c>
      <c r="K125" s="132">
        <f t="shared" si="3"/>
        <v>100</v>
      </c>
    </row>
    <row r="126" spans="1:11" s="147" customFormat="1" ht="15.75" hidden="1" customHeight="1" x14ac:dyDescent="0.2">
      <c r="A126" s="125"/>
      <c r="B126" s="126" t="s">
        <v>173</v>
      </c>
      <c r="C126" s="128" t="s">
        <v>39</v>
      </c>
      <c r="D126" s="128" t="s">
        <v>153</v>
      </c>
      <c r="E126" s="128" t="s">
        <v>184</v>
      </c>
      <c r="F126" s="128" t="s">
        <v>172</v>
      </c>
      <c r="G126" s="118" t="s">
        <v>125</v>
      </c>
      <c r="H126" s="131">
        <f>H127+H128+H129</f>
        <v>39.400000000000006</v>
      </c>
      <c r="I126" s="129"/>
      <c r="J126" s="131">
        <f>J127+J128+J129</f>
        <v>39.400000000000006</v>
      </c>
      <c r="K126" s="132">
        <f t="shared" si="3"/>
        <v>100</v>
      </c>
    </row>
    <row r="127" spans="1:11" s="147" customFormat="1" ht="15.75" hidden="1" customHeight="1" x14ac:dyDescent="0.2">
      <c r="A127" s="125"/>
      <c r="B127" s="126" t="s">
        <v>126</v>
      </c>
      <c r="C127" s="128" t="s">
        <v>39</v>
      </c>
      <c r="D127" s="128" t="s">
        <v>153</v>
      </c>
      <c r="E127" s="128" t="s">
        <v>184</v>
      </c>
      <c r="F127" s="128" t="s">
        <v>172</v>
      </c>
      <c r="G127" s="128" t="s">
        <v>127</v>
      </c>
      <c r="H127" s="131">
        <v>26.1</v>
      </c>
      <c r="I127" s="129"/>
      <c r="J127" s="131">
        <v>26.1</v>
      </c>
      <c r="K127" s="132">
        <f t="shared" si="3"/>
        <v>100</v>
      </c>
    </row>
    <row r="128" spans="1:11" s="147" customFormat="1" ht="14.25" hidden="1" customHeight="1" x14ac:dyDescent="0.2">
      <c r="A128" s="125"/>
      <c r="B128" s="126" t="s">
        <v>161</v>
      </c>
      <c r="C128" s="128" t="s">
        <v>39</v>
      </c>
      <c r="D128" s="128" t="s">
        <v>153</v>
      </c>
      <c r="E128" s="128" t="s">
        <v>184</v>
      </c>
      <c r="F128" s="128" t="s">
        <v>172</v>
      </c>
      <c r="G128" s="128" t="s">
        <v>162</v>
      </c>
      <c r="H128" s="131">
        <v>9.3000000000000007</v>
      </c>
      <c r="I128" s="129"/>
      <c r="J128" s="131">
        <v>9.3000000000000007</v>
      </c>
      <c r="K128" s="132">
        <f t="shared" si="3"/>
        <v>100</v>
      </c>
    </row>
    <row r="129" spans="1:11" s="147" customFormat="1" ht="14.25" hidden="1" customHeight="1" x14ac:dyDescent="0.2">
      <c r="A129" s="125"/>
      <c r="B129" s="126" t="s">
        <v>163</v>
      </c>
      <c r="C129" s="128" t="s">
        <v>39</v>
      </c>
      <c r="D129" s="128" t="s">
        <v>153</v>
      </c>
      <c r="E129" s="128" t="s">
        <v>184</v>
      </c>
      <c r="F129" s="128" t="s">
        <v>172</v>
      </c>
      <c r="G129" s="128" t="s">
        <v>164</v>
      </c>
      <c r="H129" s="131">
        <v>4</v>
      </c>
      <c r="I129" s="129"/>
      <c r="J129" s="131">
        <v>4</v>
      </c>
      <c r="K129" s="151"/>
    </row>
    <row r="130" spans="1:11" s="147" customFormat="1" ht="12.75" hidden="1" customHeight="1" x14ac:dyDescent="0.2">
      <c r="A130" s="125"/>
      <c r="B130" s="126" t="s">
        <v>165</v>
      </c>
      <c r="C130" s="128" t="s">
        <v>39</v>
      </c>
      <c r="D130" s="128" t="s">
        <v>153</v>
      </c>
      <c r="E130" s="128" t="s">
        <v>184</v>
      </c>
      <c r="F130" s="128" t="s">
        <v>172</v>
      </c>
      <c r="G130" s="118" t="s">
        <v>166</v>
      </c>
      <c r="H130" s="131">
        <f>SUM(H131:H132)</f>
        <v>50.3</v>
      </c>
      <c r="I130" s="129"/>
      <c r="J130" s="131">
        <f>SUM(J131:J132)</f>
        <v>50.3</v>
      </c>
      <c r="K130" s="151"/>
    </row>
    <row r="131" spans="1:11" s="147" customFormat="1" ht="12.75" hidden="1" customHeight="1" x14ac:dyDescent="0.2">
      <c r="A131" s="125"/>
      <c r="B131" s="126" t="s">
        <v>167</v>
      </c>
      <c r="C131" s="128" t="s">
        <v>39</v>
      </c>
      <c r="D131" s="128" t="s">
        <v>153</v>
      </c>
      <c r="E131" s="128" t="s">
        <v>184</v>
      </c>
      <c r="F131" s="128" t="s">
        <v>172</v>
      </c>
      <c r="G131" s="128" t="s">
        <v>168</v>
      </c>
      <c r="H131" s="131">
        <v>0</v>
      </c>
      <c r="I131" s="129"/>
      <c r="J131" s="131">
        <v>0</v>
      </c>
      <c r="K131" s="151"/>
    </row>
    <row r="132" spans="1:11" s="147" customFormat="1" ht="12.75" hidden="1" customHeight="1" x14ac:dyDescent="0.2">
      <c r="A132" s="125"/>
      <c r="B132" s="126" t="s">
        <v>169</v>
      </c>
      <c r="C132" s="128" t="s">
        <v>39</v>
      </c>
      <c r="D132" s="128" t="s">
        <v>153</v>
      </c>
      <c r="E132" s="128" t="s">
        <v>184</v>
      </c>
      <c r="F132" s="128" t="s">
        <v>172</v>
      </c>
      <c r="G132" s="128" t="s">
        <v>170</v>
      </c>
      <c r="H132" s="131">
        <v>50.3</v>
      </c>
      <c r="I132" s="129"/>
      <c r="J132" s="131">
        <v>50.3</v>
      </c>
      <c r="K132" s="151"/>
    </row>
    <row r="133" spans="1:11" s="147" customFormat="1" ht="30" hidden="1" customHeight="1" x14ac:dyDescent="0.2">
      <c r="A133" s="125"/>
      <c r="B133" s="126" t="s">
        <v>188</v>
      </c>
      <c r="C133" s="128" t="s">
        <v>39</v>
      </c>
      <c r="D133" s="128" t="s">
        <v>153</v>
      </c>
      <c r="E133" s="128" t="s">
        <v>189</v>
      </c>
      <c r="F133" s="128" t="s">
        <v>172</v>
      </c>
      <c r="G133" s="128"/>
      <c r="H133" s="131">
        <f>H135</f>
        <v>6.5</v>
      </c>
      <c r="I133" s="129"/>
      <c r="J133" s="131">
        <f>J135</f>
        <v>6.5</v>
      </c>
      <c r="K133" s="123">
        <f t="shared" ref="K133:K166" si="4">SUM(J133/H133*100)</f>
        <v>100</v>
      </c>
    </row>
    <row r="134" spans="1:11" s="147" customFormat="1" ht="15.75" hidden="1" customHeight="1" x14ac:dyDescent="0.2">
      <c r="A134" s="125"/>
      <c r="B134" s="126" t="s">
        <v>165</v>
      </c>
      <c r="C134" s="128" t="s">
        <v>39</v>
      </c>
      <c r="D134" s="128" t="s">
        <v>153</v>
      </c>
      <c r="E134" s="128" t="s">
        <v>189</v>
      </c>
      <c r="F134" s="128" t="s">
        <v>172</v>
      </c>
      <c r="G134" s="118" t="s">
        <v>166</v>
      </c>
      <c r="H134" s="131">
        <f>H135</f>
        <v>6.5</v>
      </c>
      <c r="I134" s="129"/>
      <c r="J134" s="131">
        <f>J135</f>
        <v>6.5</v>
      </c>
      <c r="K134" s="132">
        <f t="shared" si="4"/>
        <v>100</v>
      </c>
    </row>
    <row r="135" spans="1:11" s="147" customFormat="1" ht="15" hidden="1" x14ac:dyDescent="0.2">
      <c r="A135" s="125"/>
      <c r="B135" s="126" t="s">
        <v>169</v>
      </c>
      <c r="C135" s="128" t="s">
        <v>39</v>
      </c>
      <c r="D135" s="128" t="s">
        <v>153</v>
      </c>
      <c r="E135" s="128" t="s">
        <v>189</v>
      </c>
      <c r="F135" s="128" t="s">
        <v>172</v>
      </c>
      <c r="G135" s="128" t="s">
        <v>170</v>
      </c>
      <c r="H135" s="131">
        <v>6.5</v>
      </c>
      <c r="I135" s="129"/>
      <c r="J135" s="131">
        <v>6.5</v>
      </c>
      <c r="K135" s="132">
        <f t="shared" si="4"/>
        <v>100</v>
      </c>
    </row>
    <row r="136" spans="1:11" s="147" customFormat="1" ht="15" x14ac:dyDescent="0.2">
      <c r="A136" s="125"/>
      <c r="B136" s="119" t="s">
        <v>190</v>
      </c>
      <c r="C136" s="118" t="s">
        <v>39</v>
      </c>
      <c r="D136" s="118" t="s">
        <v>191</v>
      </c>
      <c r="E136" s="128"/>
      <c r="F136" s="128"/>
      <c r="G136" s="128"/>
      <c r="H136" s="121">
        <f>H137</f>
        <v>30</v>
      </c>
      <c r="I136" s="129"/>
      <c r="J136" s="121">
        <f>J137</f>
        <v>0</v>
      </c>
      <c r="K136" s="123">
        <f t="shared" si="4"/>
        <v>0</v>
      </c>
    </row>
    <row r="137" spans="1:11" s="147" customFormat="1" ht="15" customHeight="1" x14ac:dyDescent="0.2">
      <c r="A137" s="152"/>
      <c r="B137" s="119" t="s">
        <v>192</v>
      </c>
      <c r="C137" s="120" t="s">
        <v>39</v>
      </c>
      <c r="D137" s="118" t="s">
        <v>191</v>
      </c>
      <c r="E137" s="118" t="s">
        <v>193</v>
      </c>
      <c r="F137" s="118"/>
      <c r="G137" s="118"/>
      <c r="H137" s="121">
        <f>SUM(H138)</f>
        <v>30</v>
      </c>
      <c r="I137" s="122">
        <v>60</v>
      </c>
      <c r="J137" s="121">
        <f>SUM(J138)</f>
        <v>0</v>
      </c>
      <c r="K137" s="123">
        <f t="shared" si="4"/>
        <v>0</v>
      </c>
    </row>
    <row r="138" spans="1:11" s="147" customFormat="1" ht="15" x14ac:dyDescent="0.2">
      <c r="A138" s="152"/>
      <c r="B138" s="146" t="s">
        <v>138</v>
      </c>
      <c r="C138" s="127" t="s">
        <v>39</v>
      </c>
      <c r="D138" s="128" t="s">
        <v>191</v>
      </c>
      <c r="E138" s="128" t="s">
        <v>193</v>
      </c>
      <c r="F138" s="118" t="s">
        <v>139</v>
      </c>
      <c r="G138" s="128"/>
      <c r="H138" s="131">
        <f>H139</f>
        <v>30</v>
      </c>
      <c r="I138" s="129"/>
      <c r="J138" s="131">
        <f>J139</f>
        <v>0</v>
      </c>
      <c r="K138" s="132">
        <f t="shared" si="4"/>
        <v>0</v>
      </c>
    </row>
    <row r="139" spans="1:11" s="147" customFormat="1" ht="15" x14ac:dyDescent="0.2">
      <c r="A139" s="125"/>
      <c r="B139" s="126" t="s">
        <v>194</v>
      </c>
      <c r="C139" s="127" t="s">
        <v>39</v>
      </c>
      <c r="D139" s="128" t="s">
        <v>191</v>
      </c>
      <c r="E139" s="128" t="s">
        <v>193</v>
      </c>
      <c r="F139" s="118" t="s">
        <v>195</v>
      </c>
      <c r="G139" s="128"/>
      <c r="H139" s="131">
        <v>30</v>
      </c>
      <c r="I139" s="129">
        <v>60</v>
      </c>
      <c r="J139" s="131">
        <v>0</v>
      </c>
      <c r="K139" s="132">
        <f t="shared" si="4"/>
        <v>0</v>
      </c>
    </row>
    <row r="140" spans="1:11" s="147" customFormat="1" ht="15" hidden="1" x14ac:dyDescent="0.2">
      <c r="A140" s="125"/>
      <c r="B140" s="126" t="s">
        <v>149</v>
      </c>
      <c r="C140" s="127" t="s">
        <v>39</v>
      </c>
      <c r="D140" s="128" t="s">
        <v>191</v>
      </c>
      <c r="E140" s="128" t="s">
        <v>193</v>
      </c>
      <c r="F140" s="128" t="s">
        <v>195</v>
      </c>
      <c r="G140" s="128" t="s">
        <v>150</v>
      </c>
      <c r="H140" s="131">
        <v>60</v>
      </c>
      <c r="I140" s="129"/>
      <c r="J140" s="131">
        <v>60</v>
      </c>
      <c r="K140" s="132">
        <f t="shared" si="4"/>
        <v>100</v>
      </c>
    </row>
    <row r="141" spans="1:11" s="147" customFormat="1" ht="14.25" x14ac:dyDescent="0.2">
      <c r="A141" s="125"/>
      <c r="B141" s="119" t="s">
        <v>196</v>
      </c>
      <c r="C141" s="118" t="s">
        <v>39</v>
      </c>
      <c r="D141" s="118" t="s">
        <v>197</v>
      </c>
      <c r="E141" s="118"/>
      <c r="F141" s="118"/>
      <c r="G141" s="118"/>
      <c r="H141" s="121">
        <f>SUM(H142+H145+H150+H155+H161+H169+H158+H172+H175)</f>
        <v>423.5</v>
      </c>
      <c r="I141" s="122" t="e">
        <f>SUM(#REF!)+I146+#REF!+I155</f>
        <v>#REF!</v>
      </c>
      <c r="J141" s="121">
        <f>SUM(J142+J145+J150+J155+J161+J169+J158+J172+J175)</f>
        <v>22.4</v>
      </c>
      <c r="K141" s="123">
        <f t="shared" si="4"/>
        <v>5.2892561983471076</v>
      </c>
    </row>
    <row r="142" spans="1:11" s="147" customFormat="1" ht="51" x14ac:dyDescent="0.2">
      <c r="A142" s="125"/>
      <c r="B142" s="153" t="s">
        <v>198</v>
      </c>
      <c r="C142" s="118" t="s">
        <v>39</v>
      </c>
      <c r="D142" s="118" t="s">
        <v>197</v>
      </c>
      <c r="E142" s="118" t="s">
        <v>189</v>
      </c>
      <c r="F142" s="118"/>
      <c r="G142" s="118"/>
      <c r="H142" s="121">
        <f>SUM(H143)</f>
        <v>7.5</v>
      </c>
      <c r="I142" s="122">
        <f>SUM(I144)</f>
        <v>67</v>
      </c>
      <c r="J142" s="121">
        <f>SUM(J143)</f>
        <v>0</v>
      </c>
      <c r="K142" s="123">
        <f>SUM(J142/H142*100)</f>
        <v>0</v>
      </c>
    </row>
    <row r="143" spans="1:11" s="147" customFormat="1" ht="25.5" x14ac:dyDescent="0.2">
      <c r="A143" s="125"/>
      <c r="B143" s="126" t="s">
        <v>346</v>
      </c>
      <c r="C143" s="128" t="s">
        <v>39</v>
      </c>
      <c r="D143" s="128" t="s">
        <v>197</v>
      </c>
      <c r="E143" s="128" t="s">
        <v>189</v>
      </c>
      <c r="F143" s="118" t="s">
        <v>137</v>
      </c>
      <c r="G143" s="128"/>
      <c r="H143" s="131">
        <v>7.5</v>
      </c>
      <c r="I143" s="122"/>
      <c r="J143" s="131">
        <f>J144</f>
        <v>0</v>
      </c>
      <c r="K143" s="132">
        <f>SUM(J143/H143*100)</f>
        <v>0</v>
      </c>
    </row>
    <row r="144" spans="1:11" s="147" customFormat="1" ht="25.5" x14ac:dyDescent="0.2">
      <c r="A144" s="125"/>
      <c r="B144" s="126" t="s">
        <v>254</v>
      </c>
      <c r="C144" s="128" t="s">
        <v>39</v>
      </c>
      <c r="D144" s="128" t="s">
        <v>197</v>
      </c>
      <c r="E144" s="128" t="s">
        <v>189</v>
      </c>
      <c r="F144" s="118" t="s">
        <v>121</v>
      </c>
      <c r="G144" s="128"/>
      <c r="H144" s="131">
        <v>7.5</v>
      </c>
      <c r="I144" s="129">
        <v>67</v>
      </c>
      <c r="J144" s="131">
        <v>0</v>
      </c>
      <c r="K144" s="132">
        <f>SUM(J144/H144*100)</f>
        <v>0</v>
      </c>
    </row>
    <row r="145" spans="1:11" s="147" customFormat="1" ht="25.5" x14ac:dyDescent="0.2">
      <c r="A145" s="125"/>
      <c r="B145" s="119" t="s">
        <v>199</v>
      </c>
      <c r="C145" s="118" t="s">
        <v>39</v>
      </c>
      <c r="D145" s="118" t="s">
        <v>197</v>
      </c>
      <c r="E145" s="118" t="s">
        <v>200</v>
      </c>
      <c r="F145" s="118"/>
      <c r="G145" s="118"/>
      <c r="H145" s="121">
        <f>SUM(H147)</f>
        <v>200</v>
      </c>
      <c r="I145" s="129"/>
      <c r="J145" s="121">
        <f>SUM(J147)</f>
        <v>0</v>
      </c>
      <c r="K145" s="123">
        <f t="shared" si="4"/>
        <v>0</v>
      </c>
    </row>
    <row r="146" spans="1:11" s="147" customFormat="1" ht="25.5" customHeight="1" x14ac:dyDescent="0.2">
      <c r="A146" s="125"/>
      <c r="B146" s="126" t="s">
        <v>346</v>
      </c>
      <c r="C146" s="128" t="s">
        <v>39</v>
      </c>
      <c r="D146" s="128" t="s">
        <v>197</v>
      </c>
      <c r="E146" s="128" t="s">
        <v>200</v>
      </c>
      <c r="F146" s="118" t="s">
        <v>137</v>
      </c>
      <c r="G146" s="128"/>
      <c r="H146" s="131">
        <f>H147</f>
        <v>200</v>
      </c>
      <c r="I146" s="122"/>
      <c r="J146" s="131">
        <f>J147</f>
        <v>0</v>
      </c>
      <c r="K146" s="132">
        <f t="shared" si="4"/>
        <v>0</v>
      </c>
    </row>
    <row r="147" spans="1:11" s="147" customFormat="1" ht="25.5" x14ac:dyDescent="0.2">
      <c r="A147" s="125"/>
      <c r="B147" s="126" t="s">
        <v>254</v>
      </c>
      <c r="C147" s="128" t="s">
        <v>39</v>
      </c>
      <c r="D147" s="128" t="s">
        <v>197</v>
      </c>
      <c r="E147" s="128" t="s">
        <v>200</v>
      </c>
      <c r="F147" s="118" t="s">
        <v>121</v>
      </c>
      <c r="G147" s="128"/>
      <c r="H147" s="131">
        <v>200</v>
      </c>
      <c r="I147" s="122"/>
      <c r="J147" s="131">
        <v>0</v>
      </c>
      <c r="K147" s="132">
        <f t="shared" si="4"/>
        <v>0</v>
      </c>
    </row>
    <row r="148" spans="1:11" s="147" customFormat="1" ht="31.5" hidden="1" customHeight="1" x14ac:dyDescent="0.2">
      <c r="A148" s="125"/>
      <c r="B148" s="126" t="s">
        <v>188</v>
      </c>
      <c r="C148" s="128" t="s">
        <v>39</v>
      </c>
      <c r="D148" s="128" t="s">
        <v>197</v>
      </c>
      <c r="E148" s="128" t="s">
        <v>200</v>
      </c>
      <c r="F148" s="128" t="s">
        <v>172</v>
      </c>
      <c r="G148" s="128"/>
      <c r="H148" s="131">
        <f>H149</f>
        <v>100</v>
      </c>
      <c r="I148" s="129"/>
      <c r="J148" s="131">
        <f>J149</f>
        <v>100</v>
      </c>
      <c r="K148" s="123">
        <f t="shared" si="4"/>
        <v>100</v>
      </c>
    </row>
    <row r="149" spans="1:11" s="147" customFormat="1" ht="16.5" hidden="1" customHeight="1" x14ac:dyDescent="0.2">
      <c r="A149" s="125"/>
      <c r="B149" s="126" t="s">
        <v>163</v>
      </c>
      <c r="C149" s="128" t="s">
        <v>39</v>
      </c>
      <c r="D149" s="128" t="s">
        <v>197</v>
      </c>
      <c r="E149" s="128" t="s">
        <v>200</v>
      </c>
      <c r="F149" s="128" t="s">
        <v>172</v>
      </c>
      <c r="G149" s="128" t="s">
        <v>164</v>
      </c>
      <c r="H149" s="131">
        <v>100</v>
      </c>
      <c r="I149" s="154"/>
      <c r="J149" s="131">
        <v>100</v>
      </c>
      <c r="K149" s="123">
        <f t="shared" si="4"/>
        <v>100</v>
      </c>
    </row>
    <row r="150" spans="1:11" s="147" customFormat="1" ht="51" x14ac:dyDescent="0.2">
      <c r="A150" s="125"/>
      <c r="B150" s="119" t="s">
        <v>201</v>
      </c>
      <c r="C150" s="118" t="s">
        <v>39</v>
      </c>
      <c r="D150" s="118" t="s">
        <v>197</v>
      </c>
      <c r="E150" s="118" t="s">
        <v>202</v>
      </c>
      <c r="F150" s="118"/>
      <c r="G150" s="118"/>
      <c r="H150" s="121">
        <f>SUM(H151)</f>
        <v>140</v>
      </c>
      <c r="I150" s="154"/>
      <c r="J150" s="121">
        <f>SUM(J151)</f>
        <v>22.4</v>
      </c>
      <c r="K150" s="123">
        <f t="shared" si="4"/>
        <v>16</v>
      </c>
    </row>
    <row r="151" spans="1:11" s="147" customFormat="1" ht="25.5" x14ac:dyDescent="0.2">
      <c r="A151" s="125"/>
      <c r="B151" s="126" t="s">
        <v>346</v>
      </c>
      <c r="C151" s="128" t="s">
        <v>39</v>
      </c>
      <c r="D151" s="128" t="s">
        <v>197</v>
      </c>
      <c r="E151" s="128" t="s">
        <v>202</v>
      </c>
      <c r="F151" s="118" t="s">
        <v>137</v>
      </c>
      <c r="G151" s="128"/>
      <c r="H151" s="131">
        <f>H152</f>
        <v>140</v>
      </c>
      <c r="I151" s="131">
        <v>374</v>
      </c>
      <c r="J151" s="131">
        <f>J152</f>
        <v>22.4</v>
      </c>
      <c r="K151" s="132">
        <f t="shared" si="4"/>
        <v>16</v>
      </c>
    </row>
    <row r="152" spans="1:11" s="147" customFormat="1" ht="25.5" x14ac:dyDescent="0.2">
      <c r="A152" s="125"/>
      <c r="B152" s="126" t="s">
        <v>254</v>
      </c>
      <c r="C152" s="128" t="s">
        <v>39</v>
      </c>
      <c r="D152" s="128" t="s">
        <v>197</v>
      </c>
      <c r="E152" s="128" t="s">
        <v>202</v>
      </c>
      <c r="F152" s="118" t="s">
        <v>121</v>
      </c>
      <c r="G152" s="155"/>
      <c r="H152" s="131">
        <v>140</v>
      </c>
      <c r="I152" s="154"/>
      <c r="J152" s="131">
        <v>22.4</v>
      </c>
      <c r="K152" s="132">
        <f t="shared" si="4"/>
        <v>16</v>
      </c>
    </row>
    <row r="153" spans="1:11" s="147" customFormat="1" ht="25.5" hidden="1" x14ac:dyDescent="0.2">
      <c r="A153" s="125"/>
      <c r="B153" s="126" t="s">
        <v>187</v>
      </c>
      <c r="C153" s="156" t="s">
        <v>39</v>
      </c>
      <c r="D153" s="128" t="s">
        <v>197</v>
      </c>
      <c r="E153" s="128" t="s">
        <v>202</v>
      </c>
      <c r="F153" s="128" t="s">
        <v>172</v>
      </c>
      <c r="G153" s="155"/>
      <c r="H153" s="131">
        <f>SUM(H154)</f>
        <v>166.3</v>
      </c>
      <c r="I153" s="154"/>
      <c r="J153" s="131">
        <f>SUM(J154)</f>
        <v>166.3</v>
      </c>
      <c r="K153" s="132">
        <f t="shared" si="4"/>
        <v>100</v>
      </c>
    </row>
    <row r="154" spans="1:11" s="147" customFormat="1" ht="15" hidden="1" x14ac:dyDescent="0.2">
      <c r="A154" s="125"/>
      <c r="B154" s="126" t="s">
        <v>163</v>
      </c>
      <c r="C154" s="156" t="s">
        <v>39</v>
      </c>
      <c r="D154" s="128" t="s">
        <v>197</v>
      </c>
      <c r="E154" s="128" t="s">
        <v>202</v>
      </c>
      <c r="F154" s="128" t="s">
        <v>172</v>
      </c>
      <c r="G154" s="128" t="s">
        <v>164</v>
      </c>
      <c r="H154" s="131">
        <v>166.3</v>
      </c>
      <c r="I154" s="154"/>
      <c r="J154" s="131">
        <v>166.3</v>
      </c>
      <c r="K154" s="132">
        <f t="shared" si="4"/>
        <v>100</v>
      </c>
    </row>
    <row r="155" spans="1:11" s="147" customFormat="1" ht="66.75" customHeight="1" x14ac:dyDescent="0.2">
      <c r="A155" s="125"/>
      <c r="B155" s="153" t="s">
        <v>203</v>
      </c>
      <c r="C155" s="118" t="s">
        <v>39</v>
      </c>
      <c r="D155" s="118" t="s">
        <v>197</v>
      </c>
      <c r="E155" s="118" t="s">
        <v>204</v>
      </c>
      <c r="F155" s="128"/>
      <c r="G155" s="128"/>
      <c r="H155" s="121">
        <f>SUM(H157)</f>
        <v>5</v>
      </c>
      <c r="I155" s="122"/>
      <c r="J155" s="121">
        <f>SUM(J157)</f>
        <v>0</v>
      </c>
      <c r="K155" s="123">
        <f t="shared" si="4"/>
        <v>0</v>
      </c>
    </row>
    <row r="156" spans="1:11" s="147" customFormat="1" ht="25.5" x14ac:dyDescent="0.2">
      <c r="A156" s="125"/>
      <c r="B156" s="126" t="s">
        <v>346</v>
      </c>
      <c r="C156" s="128" t="s">
        <v>39</v>
      </c>
      <c r="D156" s="128" t="s">
        <v>197</v>
      </c>
      <c r="E156" s="128" t="s">
        <v>204</v>
      </c>
      <c r="F156" s="118" t="s">
        <v>137</v>
      </c>
      <c r="G156" s="128"/>
      <c r="H156" s="131">
        <v>5</v>
      </c>
      <c r="I156" s="131">
        <v>5</v>
      </c>
      <c r="J156" s="131">
        <f>J157</f>
        <v>0</v>
      </c>
      <c r="K156" s="132">
        <f t="shared" si="4"/>
        <v>0</v>
      </c>
    </row>
    <row r="157" spans="1:11" s="147" customFormat="1" ht="25.5" x14ac:dyDescent="0.2">
      <c r="A157" s="125"/>
      <c r="B157" s="126" t="s">
        <v>254</v>
      </c>
      <c r="C157" s="128" t="s">
        <v>39</v>
      </c>
      <c r="D157" s="128" t="s">
        <v>197</v>
      </c>
      <c r="E157" s="128" t="s">
        <v>204</v>
      </c>
      <c r="F157" s="118" t="s">
        <v>121</v>
      </c>
      <c r="G157" s="128"/>
      <c r="H157" s="131">
        <v>5</v>
      </c>
      <c r="I157" s="154"/>
      <c r="J157" s="131">
        <v>0</v>
      </c>
      <c r="K157" s="132">
        <f t="shared" si="4"/>
        <v>0</v>
      </c>
    </row>
    <row r="158" spans="1:11" s="147" customFormat="1" ht="80.25" customHeight="1" x14ac:dyDescent="0.2">
      <c r="A158" s="125"/>
      <c r="B158" s="153" t="s">
        <v>205</v>
      </c>
      <c r="C158" s="118" t="s">
        <v>39</v>
      </c>
      <c r="D158" s="118" t="s">
        <v>197</v>
      </c>
      <c r="E158" s="118" t="s">
        <v>206</v>
      </c>
      <c r="F158" s="128"/>
      <c r="G158" s="128"/>
      <c r="H158" s="121">
        <f>SUM(H160)</f>
        <v>5</v>
      </c>
      <c r="I158" s="154"/>
      <c r="J158" s="121">
        <f>SUM(J160)</f>
        <v>0</v>
      </c>
      <c r="K158" s="123">
        <f t="shared" si="4"/>
        <v>0</v>
      </c>
    </row>
    <row r="159" spans="1:11" s="147" customFormat="1" ht="30" customHeight="1" x14ac:dyDescent="0.2">
      <c r="A159" s="125"/>
      <c r="B159" s="126" t="s">
        <v>346</v>
      </c>
      <c r="C159" s="128" t="s">
        <v>39</v>
      </c>
      <c r="D159" s="128" t="s">
        <v>197</v>
      </c>
      <c r="E159" s="128" t="s">
        <v>206</v>
      </c>
      <c r="F159" s="118" t="s">
        <v>137</v>
      </c>
      <c r="G159" s="128"/>
      <c r="H159" s="131">
        <f>H160</f>
        <v>5</v>
      </c>
      <c r="I159" s="154"/>
      <c r="J159" s="131">
        <f>J160</f>
        <v>0</v>
      </c>
      <c r="K159" s="132">
        <f t="shared" si="4"/>
        <v>0</v>
      </c>
    </row>
    <row r="160" spans="1:11" s="147" customFormat="1" ht="26.25" customHeight="1" x14ac:dyDescent="0.2">
      <c r="A160" s="125"/>
      <c r="B160" s="126" t="s">
        <v>254</v>
      </c>
      <c r="C160" s="128" t="s">
        <v>39</v>
      </c>
      <c r="D160" s="128" t="s">
        <v>197</v>
      </c>
      <c r="E160" s="128" t="s">
        <v>206</v>
      </c>
      <c r="F160" s="118" t="s">
        <v>121</v>
      </c>
      <c r="G160" s="128"/>
      <c r="H160" s="131">
        <v>5</v>
      </c>
      <c r="I160" s="154"/>
      <c r="J160" s="131">
        <v>0</v>
      </c>
      <c r="K160" s="132">
        <f t="shared" si="4"/>
        <v>0</v>
      </c>
    </row>
    <row r="161" spans="1:11" s="147" customFormat="1" ht="84.75" customHeight="1" x14ac:dyDescent="0.2">
      <c r="A161" s="125"/>
      <c r="B161" s="157" t="s">
        <v>207</v>
      </c>
      <c r="C161" s="118" t="s">
        <v>39</v>
      </c>
      <c r="D161" s="118" t="s">
        <v>197</v>
      </c>
      <c r="E161" s="118" t="s">
        <v>208</v>
      </c>
      <c r="F161" s="118"/>
      <c r="G161" s="128"/>
      <c r="H161" s="121">
        <f>SUM(H162)</f>
        <v>15</v>
      </c>
      <c r="I161" s="154"/>
      <c r="J161" s="121">
        <f>SUM(J162)</f>
        <v>0</v>
      </c>
      <c r="K161" s="123">
        <f t="shared" si="4"/>
        <v>0</v>
      </c>
    </row>
    <row r="162" spans="1:11" s="147" customFormat="1" ht="25.5" x14ac:dyDescent="0.2">
      <c r="A162" s="125"/>
      <c r="B162" s="126" t="s">
        <v>346</v>
      </c>
      <c r="C162" s="128" t="s">
        <v>39</v>
      </c>
      <c r="D162" s="128" t="s">
        <v>197</v>
      </c>
      <c r="E162" s="128" t="s">
        <v>208</v>
      </c>
      <c r="F162" s="118" t="s">
        <v>137</v>
      </c>
      <c r="G162" s="128"/>
      <c r="H162" s="131">
        <f>H163</f>
        <v>15</v>
      </c>
      <c r="I162" s="154"/>
      <c r="J162" s="131">
        <f>J163</f>
        <v>0</v>
      </c>
      <c r="K162" s="132">
        <f t="shared" si="4"/>
        <v>0</v>
      </c>
    </row>
    <row r="163" spans="1:11" s="147" customFormat="1" ht="25.5" x14ac:dyDescent="0.2">
      <c r="A163" s="125"/>
      <c r="B163" s="126" t="s">
        <v>254</v>
      </c>
      <c r="C163" s="128" t="s">
        <v>39</v>
      </c>
      <c r="D163" s="128" t="s">
        <v>197</v>
      </c>
      <c r="E163" s="128" t="s">
        <v>208</v>
      </c>
      <c r="F163" s="118" t="s">
        <v>121</v>
      </c>
      <c r="G163" s="128"/>
      <c r="H163" s="131">
        <v>15</v>
      </c>
      <c r="I163" s="154"/>
      <c r="J163" s="131">
        <v>0</v>
      </c>
      <c r="K163" s="132">
        <f t="shared" si="4"/>
        <v>0</v>
      </c>
    </row>
    <row r="164" spans="1:11" s="147" customFormat="1" ht="26.25" hidden="1" customHeight="1" x14ac:dyDescent="0.2">
      <c r="A164" s="125"/>
      <c r="B164" s="126" t="s">
        <v>188</v>
      </c>
      <c r="C164" s="128" t="s">
        <v>39</v>
      </c>
      <c r="D164" s="128" t="s">
        <v>197</v>
      </c>
      <c r="E164" s="128" t="s">
        <v>208</v>
      </c>
      <c r="F164" s="128" t="s">
        <v>172</v>
      </c>
      <c r="G164" s="128"/>
      <c r="H164" s="131">
        <f>SUM(H165+H167)</f>
        <v>52.7</v>
      </c>
      <c r="I164" s="154"/>
      <c r="J164" s="131">
        <f>SUM(J165+J167)</f>
        <v>52.7</v>
      </c>
      <c r="K164" s="132">
        <f t="shared" si="4"/>
        <v>100</v>
      </c>
    </row>
    <row r="165" spans="1:11" s="147" customFormat="1" ht="17.25" hidden="1" customHeight="1" x14ac:dyDescent="0.2">
      <c r="A165" s="125"/>
      <c r="B165" s="126" t="s">
        <v>173</v>
      </c>
      <c r="C165" s="128" t="s">
        <v>39</v>
      </c>
      <c r="D165" s="128" t="s">
        <v>197</v>
      </c>
      <c r="E165" s="128" t="s">
        <v>208</v>
      </c>
      <c r="F165" s="128" t="s">
        <v>172</v>
      </c>
      <c r="G165" s="128" t="s">
        <v>125</v>
      </c>
      <c r="H165" s="131">
        <f>SUM(H166)</f>
        <v>42.7</v>
      </c>
      <c r="I165" s="154"/>
      <c r="J165" s="131">
        <f>SUM(J166)</f>
        <v>42.7</v>
      </c>
      <c r="K165" s="132">
        <f t="shared" si="4"/>
        <v>100</v>
      </c>
    </row>
    <row r="166" spans="1:11" s="147" customFormat="1" ht="12.75" hidden="1" customHeight="1" x14ac:dyDescent="0.2">
      <c r="A166" s="125"/>
      <c r="B166" s="126" t="s">
        <v>163</v>
      </c>
      <c r="C166" s="128" t="s">
        <v>39</v>
      </c>
      <c r="D166" s="128" t="s">
        <v>197</v>
      </c>
      <c r="E166" s="128" t="s">
        <v>208</v>
      </c>
      <c r="F166" s="128" t="s">
        <v>172</v>
      </c>
      <c r="G166" s="128" t="s">
        <v>164</v>
      </c>
      <c r="H166" s="131">
        <v>42.7</v>
      </c>
      <c r="I166" s="154"/>
      <c r="J166" s="131">
        <v>42.7</v>
      </c>
      <c r="K166" s="132">
        <f t="shared" si="4"/>
        <v>100</v>
      </c>
    </row>
    <row r="167" spans="1:11" s="147" customFormat="1" ht="15" hidden="1" x14ac:dyDescent="0.2">
      <c r="A167" s="125"/>
      <c r="B167" s="126" t="s">
        <v>165</v>
      </c>
      <c r="C167" s="128" t="s">
        <v>39</v>
      </c>
      <c r="D167" s="128" t="s">
        <v>197</v>
      </c>
      <c r="E167" s="128" t="s">
        <v>208</v>
      </c>
      <c r="F167" s="128" t="s">
        <v>172</v>
      </c>
      <c r="G167" s="118" t="s">
        <v>166</v>
      </c>
      <c r="H167" s="131">
        <f>H168</f>
        <v>10</v>
      </c>
      <c r="I167" s="154"/>
      <c r="J167" s="131">
        <f>J168</f>
        <v>10</v>
      </c>
      <c r="K167" s="151"/>
    </row>
    <row r="168" spans="1:11" s="147" customFormat="1" ht="16.5" hidden="1" customHeight="1" x14ac:dyDescent="0.2">
      <c r="A168" s="125"/>
      <c r="B168" s="126" t="s">
        <v>169</v>
      </c>
      <c r="C168" s="128" t="s">
        <v>39</v>
      </c>
      <c r="D168" s="128" t="s">
        <v>197</v>
      </c>
      <c r="E168" s="128" t="s">
        <v>208</v>
      </c>
      <c r="F168" s="128" t="s">
        <v>172</v>
      </c>
      <c r="G168" s="128" t="s">
        <v>170</v>
      </c>
      <c r="H168" s="131">
        <v>10</v>
      </c>
      <c r="I168" s="154"/>
      <c r="J168" s="131">
        <v>10</v>
      </c>
      <c r="K168" s="151"/>
    </row>
    <row r="169" spans="1:11" s="147" customFormat="1" ht="121.5" customHeight="1" x14ac:dyDescent="0.2">
      <c r="A169" s="125"/>
      <c r="B169" s="157" t="s">
        <v>209</v>
      </c>
      <c r="C169" s="158" t="s">
        <v>39</v>
      </c>
      <c r="D169" s="158" t="s">
        <v>197</v>
      </c>
      <c r="E169" s="140" t="s">
        <v>210</v>
      </c>
      <c r="F169" s="140"/>
      <c r="G169" s="143"/>
      <c r="H169" s="141">
        <f>SUM(H170)</f>
        <v>3</v>
      </c>
      <c r="I169" s="154"/>
      <c r="J169" s="141">
        <f>SUM(J170)</f>
        <v>0</v>
      </c>
      <c r="K169" s="123">
        <f>SUM(J169/H169*100)</f>
        <v>0</v>
      </c>
    </row>
    <row r="170" spans="1:11" s="147" customFormat="1" ht="27" customHeight="1" x14ac:dyDescent="0.2">
      <c r="A170" s="125"/>
      <c r="B170" s="159" t="s">
        <v>346</v>
      </c>
      <c r="C170" s="160" t="s">
        <v>39</v>
      </c>
      <c r="D170" s="160" t="s">
        <v>197</v>
      </c>
      <c r="E170" s="143" t="s">
        <v>210</v>
      </c>
      <c r="F170" s="140" t="s">
        <v>137</v>
      </c>
      <c r="G170" s="143"/>
      <c r="H170" s="144">
        <v>3</v>
      </c>
      <c r="I170" s="144">
        <v>3</v>
      </c>
      <c r="J170" s="144">
        <f>J171</f>
        <v>0</v>
      </c>
      <c r="K170" s="132">
        <f>SUM(J170/H170*100)</f>
        <v>0</v>
      </c>
    </row>
    <row r="171" spans="1:11" s="147" customFormat="1" ht="29.25" customHeight="1" x14ac:dyDescent="0.2">
      <c r="A171" s="125"/>
      <c r="B171" s="159" t="s">
        <v>254</v>
      </c>
      <c r="C171" s="160" t="s">
        <v>39</v>
      </c>
      <c r="D171" s="160" t="s">
        <v>197</v>
      </c>
      <c r="E171" s="143" t="s">
        <v>210</v>
      </c>
      <c r="F171" s="140" t="s">
        <v>121</v>
      </c>
      <c r="G171" s="143"/>
      <c r="H171" s="144">
        <v>3</v>
      </c>
      <c r="I171" s="144">
        <v>3</v>
      </c>
      <c r="J171" s="144">
        <v>0</v>
      </c>
      <c r="K171" s="132">
        <f>SUM(J171/H171*100)</f>
        <v>0</v>
      </c>
    </row>
    <row r="172" spans="1:11" s="147" customFormat="1" ht="42.75" customHeight="1" x14ac:dyDescent="0.2">
      <c r="A172" s="125"/>
      <c r="B172" s="161" t="s">
        <v>211</v>
      </c>
      <c r="C172" s="139" t="s">
        <v>39</v>
      </c>
      <c r="D172" s="139" t="s">
        <v>197</v>
      </c>
      <c r="E172" s="139" t="s">
        <v>212</v>
      </c>
      <c r="F172" s="162"/>
      <c r="G172" s="143"/>
      <c r="H172" s="144">
        <f>H173</f>
        <v>3</v>
      </c>
      <c r="I172" s="144"/>
      <c r="J172" s="144">
        <f>J173</f>
        <v>0</v>
      </c>
      <c r="K172" s="132">
        <f t="shared" ref="K172:K203" si="5">SUM(J172/H172*100)</f>
        <v>0</v>
      </c>
    </row>
    <row r="173" spans="1:11" s="147" customFormat="1" ht="29.25" customHeight="1" x14ac:dyDescent="0.2">
      <c r="A173" s="125"/>
      <c r="B173" s="163" t="s">
        <v>346</v>
      </c>
      <c r="C173" s="162" t="s">
        <v>39</v>
      </c>
      <c r="D173" s="162" t="s">
        <v>197</v>
      </c>
      <c r="E173" s="162" t="s">
        <v>212</v>
      </c>
      <c r="F173" s="139" t="s">
        <v>137</v>
      </c>
      <c r="G173" s="143"/>
      <c r="H173" s="144">
        <f>H174</f>
        <v>3</v>
      </c>
      <c r="I173" s="144"/>
      <c r="J173" s="144">
        <f>J174</f>
        <v>0</v>
      </c>
      <c r="K173" s="132">
        <f t="shared" si="5"/>
        <v>0</v>
      </c>
    </row>
    <row r="174" spans="1:11" s="147" customFormat="1" ht="29.25" customHeight="1" x14ac:dyDescent="0.2">
      <c r="A174" s="125"/>
      <c r="B174" s="163" t="s">
        <v>254</v>
      </c>
      <c r="C174" s="162" t="s">
        <v>39</v>
      </c>
      <c r="D174" s="162" t="s">
        <v>197</v>
      </c>
      <c r="E174" s="162" t="s">
        <v>212</v>
      </c>
      <c r="F174" s="139" t="s">
        <v>121</v>
      </c>
      <c r="G174" s="143"/>
      <c r="H174" s="144">
        <v>3</v>
      </c>
      <c r="I174" s="144"/>
      <c r="J174" s="144">
        <v>0</v>
      </c>
      <c r="K174" s="132">
        <f t="shared" si="5"/>
        <v>0</v>
      </c>
    </row>
    <row r="175" spans="1:11" s="147" customFormat="1" ht="81.75" customHeight="1" x14ac:dyDescent="0.2">
      <c r="A175" s="125"/>
      <c r="B175" s="153" t="s">
        <v>213</v>
      </c>
      <c r="C175" s="139" t="s">
        <v>39</v>
      </c>
      <c r="D175" s="139" t="s">
        <v>197</v>
      </c>
      <c r="E175" s="139" t="s">
        <v>214</v>
      </c>
      <c r="F175" s="139"/>
      <c r="G175" s="143"/>
      <c r="H175" s="144">
        <f>H176</f>
        <v>45</v>
      </c>
      <c r="I175" s="144"/>
      <c r="J175" s="144">
        <f>J176</f>
        <v>0</v>
      </c>
      <c r="K175" s="132">
        <f t="shared" si="5"/>
        <v>0</v>
      </c>
    </row>
    <row r="176" spans="1:11" s="147" customFormat="1" ht="29.25" customHeight="1" x14ac:dyDescent="0.2">
      <c r="A176" s="125"/>
      <c r="B176" s="163" t="s">
        <v>346</v>
      </c>
      <c r="C176" s="162" t="s">
        <v>39</v>
      </c>
      <c r="D176" s="162" t="s">
        <v>197</v>
      </c>
      <c r="E176" s="162" t="s">
        <v>215</v>
      </c>
      <c r="F176" s="139" t="s">
        <v>137</v>
      </c>
      <c r="G176" s="143"/>
      <c r="H176" s="144">
        <f>H177</f>
        <v>45</v>
      </c>
      <c r="I176" s="144"/>
      <c r="J176" s="144">
        <f>J177</f>
        <v>0</v>
      </c>
      <c r="K176" s="132">
        <f t="shared" si="5"/>
        <v>0</v>
      </c>
    </row>
    <row r="177" spans="1:13" s="147" customFormat="1" ht="29.25" customHeight="1" x14ac:dyDescent="0.2">
      <c r="A177" s="125"/>
      <c r="B177" s="163" t="s">
        <v>254</v>
      </c>
      <c r="C177" s="162" t="s">
        <v>39</v>
      </c>
      <c r="D177" s="162" t="s">
        <v>197</v>
      </c>
      <c r="E177" s="162" t="s">
        <v>215</v>
      </c>
      <c r="F177" s="139" t="s">
        <v>121</v>
      </c>
      <c r="G177" s="143"/>
      <c r="H177" s="144">
        <v>45</v>
      </c>
      <c r="I177" s="144"/>
      <c r="J177" s="144">
        <v>0</v>
      </c>
      <c r="K177" s="132">
        <f t="shared" si="5"/>
        <v>0</v>
      </c>
    </row>
    <row r="178" spans="1:13" s="147" customFormat="1" ht="25.5" x14ac:dyDescent="0.2">
      <c r="A178" s="125"/>
      <c r="B178" s="119" t="s">
        <v>216</v>
      </c>
      <c r="C178" s="118" t="s">
        <v>39</v>
      </c>
      <c r="D178" s="118" t="s">
        <v>217</v>
      </c>
      <c r="E178" s="118"/>
      <c r="F178" s="118"/>
      <c r="G178" s="118"/>
      <c r="H178" s="121">
        <f>H179</f>
        <v>60</v>
      </c>
      <c r="I178" s="154"/>
      <c r="J178" s="121">
        <f>J179</f>
        <v>0</v>
      </c>
      <c r="K178" s="123">
        <f t="shared" si="5"/>
        <v>0</v>
      </c>
    </row>
    <row r="179" spans="1:13" s="147" customFormat="1" ht="42.75" customHeight="1" x14ac:dyDescent="0.2">
      <c r="A179" s="125"/>
      <c r="B179" s="119" t="s">
        <v>218</v>
      </c>
      <c r="C179" s="118" t="s">
        <v>39</v>
      </c>
      <c r="D179" s="118" t="s">
        <v>219</v>
      </c>
      <c r="E179" s="118"/>
      <c r="F179" s="118"/>
      <c r="G179" s="118"/>
      <c r="H179" s="121">
        <f>SUM(H180)</f>
        <v>60</v>
      </c>
      <c r="I179" s="154"/>
      <c r="J179" s="121">
        <f>SUM(J180)</f>
        <v>0</v>
      </c>
      <c r="K179" s="123">
        <f t="shared" si="5"/>
        <v>0</v>
      </c>
    </row>
    <row r="180" spans="1:13" s="147" customFormat="1" ht="81.75" customHeight="1" x14ac:dyDescent="0.2">
      <c r="A180" s="125"/>
      <c r="B180" s="119" t="s">
        <v>220</v>
      </c>
      <c r="C180" s="118" t="s">
        <v>39</v>
      </c>
      <c r="D180" s="118" t="s">
        <v>219</v>
      </c>
      <c r="E180" s="118" t="s">
        <v>221</v>
      </c>
      <c r="F180" s="118"/>
      <c r="G180" s="118"/>
      <c r="H180" s="121">
        <f>SUM(H181)</f>
        <v>60</v>
      </c>
      <c r="I180" s="154"/>
      <c r="J180" s="121">
        <f>SUM(J181)</f>
        <v>0</v>
      </c>
      <c r="K180" s="123">
        <f t="shared" si="5"/>
        <v>0</v>
      </c>
    </row>
    <row r="181" spans="1:13" s="147" customFormat="1" ht="32.25" customHeight="1" x14ac:dyDescent="0.2">
      <c r="A181" s="125"/>
      <c r="B181" s="126" t="s">
        <v>346</v>
      </c>
      <c r="C181" s="128" t="s">
        <v>39</v>
      </c>
      <c r="D181" s="128" t="s">
        <v>219</v>
      </c>
      <c r="E181" s="128" t="s">
        <v>221</v>
      </c>
      <c r="F181" s="118" t="s">
        <v>137</v>
      </c>
      <c r="G181" s="128"/>
      <c r="H181" s="131">
        <f>H182</f>
        <v>60</v>
      </c>
      <c r="I181" s="154"/>
      <c r="J181" s="131">
        <f>J182</f>
        <v>0</v>
      </c>
      <c r="K181" s="132">
        <f t="shared" si="5"/>
        <v>0</v>
      </c>
    </row>
    <row r="182" spans="1:13" s="147" customFormat="1" ht="31.5" customHeight="1" x14ac:dyDescent="0.2">
      <c r="A182" s="125"/>
      <c r="B182" s="126" t="s">
        <v>254</v>
      </c>
      <c r="C182" s="128" t="s">
        <v>39</v>
      </c>
      <c r="D182" s="128" t="s">
        <v>219</v>
      </c>
      <c r="E182" s="128" t="s">
        <v>221</v>
      </c>
      <c r="F182" s="118" t="s">
        <v>121</v>
      </c>
      <c r="G182" s="128"/>
      <c r="H182" s="131">
        <v>60</v>
      </c>
      <c r="I182" s="154"/>
      <c r="J182" s="131">
        <v>0</v>
      </c>
      <c r="K182" s="132">
        <f t="shared" si="5"/>
        <v>0</v>
      </c>
    </row>
    <row r="183" spans="1:13" s="147" customFormat="1" ht="15" x14ac:dyDescent="0.2">
      <c r="A183" s="125"/>
      <c r="B183" s="119" t="s">
        <v>222</v>
      </c>
      <c r="C183" s="118" t="s">
        <v>39</v>
      </c>
      <c r="D183" s="118" t="s">
        <v>223</v>
      </c>
      <c r="E183" s="118"/>
      <c r="F183" s="118"/>
      <c r="G183" s="118"/>
      <c r="H183" s="121">
        <f>H184</f>
        <v>553</v>
      </c>
      <c r="I183" s="154"/>
      <c r="J183" s="121">
        <f>J184</f>
        <v>0</v>
      </c>
      <c r="K183" s="123">
        <f t="shared" si="5"/>
        <v>0</v>
      </c>
    </row>
    <row r="184" spans="1:13" s="147" customFormat="1" ht="14.25" x14ac:dyDescent="0.2">
      <c r="A184" s="125"/>
      <c r="B184" s="119" t="s">
        <v>224</v>
      </c>
      <c r="C184" s="118" t="s">
        <v>39</v>
      </c>
      <c r="D184" s="118" t="s">
        <v>225</v>
      </c>
      <c r="E184" s="118"/>
      <c r="F184" s="118"/>
      <c r="G184" s="118"/>
      <c r="H184" s="121">
        <f>SUM(H185)</f>
        <v>553</v>
      </c>
      <c r="I184" s="122">
        <f>SUM(I185)</f>
        <v>300</v>
      </c>
      <c r="J184" s="121">
        <f>SUM(J185)</f>
        <v>0</v>
      </c>
      <c r="K184" s="123">
        <f t="shared" si="5"/>
        <v>0</v>
      </c>
    </row>
    <row r="185" spans="1:13" s="147" customFormat="1" ht="57" customHeight="1" x14ac:dyDescent="0.2">
      <c r="A185" s="125"/>
      <c r="B185" s="119" t="s">
        <v>226</v>
      </c>
      <c r="C185" s="128" t="s">
        <v>39</v>
      </c>
      <c r="D185" s="128" t="s">
        <v>225</v>
      </c>
      <c r="E185" s="128" t="s">
        <v>227</v>
      </c>
      <c r="F185" s="128"/>
      <c r="G185" s="128"/>
      <c r="H185" s="131">
        <f>SUM(H187)</f>
        <v>553</v>
      </c>
      <c r="I185" s="129">
        <f>SUM(I189)</f>
        <v>300</v>
      </c>
      <c r="J185" s="131">
        <f>SUM(J187)</f>
        <v>0</v>
      </c>
      <c r="K185" s="132">
        <f t="shared" si="5"/>
        <v>0</v>
      </c>
    </row>
    <row r="186" spans="1:13" s="147" customFormat="1" ht="27.75" customHeight="1" x14ac:dyDescent="0.2">
      <c r="A186" s="125"/>
      <c r="B186" s="164" t="s">
        <v>228</v>
      </c>
      <c r="C186" s="160" t="s">
        <v>39</v>
      </c>
      <c r="D186" s="160" t="s">
        <v>225</v>
      </c>
      <c r="E186" s="143" t="s">
        <v>227</v>
      </c>
      <c r="F186" s="140" t="s">
        <v>229</v>
      </c>
      <c r="G186" s="143"/>
      <c r="H186" s="144">
        <f>H187</f>
        <v>553</v>
      </c>
      <c r="I186" s="144">
        <v>696.6</v>
      </c>
      <c r="J186" s="144">
        <f>J187</f>
        <v>0</v>
      </c>
      <c r="K186" s="132">
        <f t="shared" si="5"/>
        <v>0</v>
      </c>
    </row>
    <row r="187" spans="1:13" s="147" customFormat="1" ht="42.75" customHeight="1" x14ac:dyDescent="0.2">
      <c r="A187" s="125"/>
      <c r="B187" s="159" t="s">
        <v>230</v>
      </c>
      <c r="C187" s="160" t="s">
        <v>39</v>
      </c>
      <c r="D187" s="160" t="s">
        <v>225</v>
      </c>
      <c r="E187" s="143" t="s">
        <v>227</v>
      </c>
      <c r="F187" s="140" t="s">
        <v>231</v>
      </c>
      <c r="G187" s="143"/>
      <c r="H187" s="144">
        <v>553</v>
      </c>
      <c r="I187" s="144">
        <v>696.6</v>
      </c>
      <c r="J187" s="144">
        <v>0</v>
      </c>
      <c r="K187" s="132">
        <f t="shared" si="5"/>
        <v>0</v>
      </c>
    </row>
    <row r="188" spans="1:13" s="147" customFormat="1" ht="55.5" hidden="1" customHeight="1" x14ac:dyDescent="0.2">
      <c r="A188" s="125"/>
      <c r="B188" s="134" t="s">
        <v>232</v>
      </c>
      <c r="C188" s="128" t="s">
        <v>39</v>
      </c>
      <c r="D188" s="128" t="s">
        <v>225</v>
      </c>
      <c r="E188" s="128" t="s">
        <v>227</v>
      </c>
      <c r="F188" s="128" t="s">
        <v>233</v>
      </c>
      <c r="G188" s="128"/>
      <c r="H188" s="131">
        <f>H189</f>
        <v>438</v>
      </c>
      <c r="I188" s="129"/>
      <c r="J188" s="131">
        <f>J189</f>
        <v>438</v>
      </c>
      <c r="K188" s="132">
        <f t="shared" si="5"/>
        <v>100</v>
      </c>
    </row>
    <row r="189" spans="1:13" s="147" customFormat="1" ht="39.75" hidden="1" customHeight="1" x14ac:dyDescent="0.2">
      <c r="A189" s="125"/>
      <c r="B189" s="126" t="s">
        <v>234</v>
      </c>
      <c r="C189" s="128" t="s">
        <v>39</v>
      </c>
      <c r="D189" s="128" t="s">
        <v>225</v>
      </c>
      <c r="E189" s="128" t="s">
        <v>227</v>
      </c>
      <c r="F189" s="128" t="s">
        <v>233</v>
      </c>
      <c r="G189" s="128" t="s">
        <v>123</v>
      </c>
      <c r="H189" s="131">
        <v>438</v>
      </c>
      <c r="I189" s="129">
        <v>300</v>
      </c>
      <c r="J189" s="131">
        <v>438</v>
      </c>
      <c r="K189" s="132">
        <f t="shared" si="5"/>
        <v>100</v>
      </c>
    </row>
    <row r="190" spans="1:13" s="147" customFormat="1" ht="18" customHeight="1" x14ac:dyDescent="0.2">
      <c r="A190" s="125"/>
      <c r="B190" s="119" t="s">
        <v>235</v>
      </c>
      <c r="C190" s="118" t="s">
        <v>39</v>
      </c>
      <c r="D190" s="118" t="s">
        <v>236</v>
      </c>
      <c r="E190" s="118"/>
      <c r="F190" s="118"/>
      <c r="G190" s="118"/>
      <c r="H190" s="121">
        <f>H191</f>
        <v>37293.700000000004</v>
      </c>
      <c r="I190" s="129"/>
      <c r="J190" s="121">
        <f>J191</f>
        <v>1054.5999999999999</v>
      </c>
      <c r="K190" s="123">
        <f t="shared" si="5"/>
        <v>2.8278234661618442</v>
      </c>
      <c r="M190" s="165"/>
    </row>
    <row r="191" spans="1:13" s="147" customFormat="1" ht="21" customHeight="1" x14ac:dyDescent="0.2">
      <c r="A191" s="125"/>
      <c r="B191" s="166" t="s">
        <v>237</v>
      </c>
      <c r="C191" s="118" t="s">
        <v>39</v>
      </c>
      <c r="D191" s="118" t="s">
        <v>238</v>
      </c>
      <c r="E191" s="128"/>
      <c r="F191" s="128"/>
      <c r="G191" s="128"/>
      <c r="H191" s="121">
        <f>H200+H208+H211+H214+H217+H220+H236+H249+H255+H260+H252+H263</f>
        <v>37293.700000000004</v>
      </c>
      <c r="I191" s="122" t="e">
        <f>SUM(I200+I208+I211+I214+#REF!+I217+I229+I236+I245+I249)+#REF!</f>
        <v>#REF!</v>
      </c>
      <c r="J191" s="121">
        <f>J200+J208+J211+J214+J217+J220+J236+J249+J255+J260+J252+J263</f>
        <v>1054.5999999999999</v>
      </c>
      <c r="K191" s="123">
        <f t="shared" si="5"/>
        <v>2.8278234661618442</v>
      </c>
    </row>
    <row r="192" spans="1:13" s="147" customFormat="1" ht="37.5" hidden="1" customHeight="1" x14ac:dyDescent="0.2">
      <c r="A192" s="125"/>
      <c r="B192" s="119" t="s">
        <v>239</v>
      </c>
      <c r="C192" s="118" t="s">
        <v>39</v>
      </c>
      <c r="D192" s="118" t="s">
        <v>238</v>
      </c>
      <c r="E192" s="118" t="s">
        <v>240</v>
      </c>
      <c r="F192" s="128"/>
      <c r="G192" s="128"/>
      <c r="H192" s="121">
        <f>H194</f>
        <v>0</v>
      </c>
      <c r="I192" s="122"/>
      <c r="J192" s="121">
        <f>J194</f>
        <v>0</v>
      </c>
      <c r="K192" s="123" t="e">
        <f t="shared" si="5"/>
        <v>#DIV/0!</v>
      </c>
    </row>
    <row r="193" spans="1:11" s="147" customFormat="1" ht="29.25" hidden="1" customHeight="1" x14ac:dyDescent="0.2">
      <c r="A193" s="125"/>
      <c r="B193" s="126" t="s">
        <v>346</v>
      </c>
      <c r="C193" s="128" t="s">
        <v>39</v>
      </c>
      <c r="D193" s="128" t="s">
        <v>238</v>
      </c>
      <c r="E193" s="128" t="s">
        <v>240</v>
      </c>
      <c r="F193" s="128" t="s">
        <v>137</v>
      </c>
      <c r="G193" s="128"/>
      <c r="H193" s="131">
        <f>H194</f>
        <v>0</v>
      </c>
      <c r="I193" s="122"/>
      <c r="J193" s="131">
        <f>J194</f>
        <v>0</v>
      </c>
      <c r="K193" s="123" t="e">
        <f t="shared" si="5"/>
        <v>#DIV/0!</v>
      </c>
    </row>
    <row r="194" spans="1:11" s="147" customFormat="1" ht="27.75" hidden="1" customHeight="1" x14ac:dyDescent="0.2">
      <c r="A194" s="125"/>
      <c r="B194" s="126" t="s">
        <v>254</v>
      </c>
      <c r="C194" s="128" t="s">
        <v>39</v>
      </c>
      <c r="D194" s="128" t="s">
        <v>238</v>
      </c>
      <c r="E194" s="128" t="s">
        <v>240</v>
      </c>
      <c r="F194" s="128" t="s">
        <v>121</v>
      </c>
      <c r="G194" s="128"/>
      <c r="H194" s="131">
        <f>H195</f>
        <v>0</v>
      </c>
      <c r="I194" s="122"/>
      <c r="J194" s="131">
        <f>J195</f>
        <v>0</v>
      </c>
      <c r="K194" s="132" t="e">
        <f t="shared" si="5"/>
        <v>#DIV/0!</v>
      </c>
    </row>
    <row r="195" spans="1:11" s="147" customFormat="1" ht="20.25" hidden="1" customHeight="1" x14ac:dyDescent="0.2">
      <c r="A195" s="125"/>
      <c r="B195" s="126" t="s">
        <v>187</v>
      </c>
      <c r="C195" s="128" t="s">
        <v>39</v>
      </c>
      <c r="D195" s="128" t="s">
        <v>238</v>
      </c>
      <c r="E195" s="128" t="s">
        <v>240</v>
      </c>
      <c r="F195" s="128" t="s">
        <v>172</v>
      </c>
      <c r="G195" s="128"/>
      <c r="H195" s="131">
        <f>H196+H198</f>
        <v>0</v>
      </c>
      <c r="I195" s="122"/>
      <c r="J195" s="131">
        <f>J196+J198</f>
        <v>0</v>
      </c>
      <c r="K195" s="132" t="e">
        <f t="shared" si="5"/>
        <v>#DIV/0!</v>
      </c>
    </row>
    <row r="196" spans="1:11" s="147" customFormat="1" ht="18.75" hidden="1" customHeight="1" x14ac:dyDescent="0.2">
      <c r="A196" s="125"/>
      <c r="B196" s="126" t="s">
        <v>173</v>
      </c>
      <c r="C196" s="128" t="s">
        <v>39</v>
      </c>
      <c r="D196" s="128" t="s">
        <v>238</v>
      </c>
      <c r="E196" s="128" t="s">
        <v>240</v>
      </c>
      <c r="F196" s="128" t="s">
        <v>172</v>
      </c>
      <c r="G196" s="118" t="s">
        <v>125</v>
      </c>
      <c r="H196" s="131">
        <f>H197</f>
        <v>0</v>
      </c>
      <c r="I196" s="122"/>
      <c r="J196" s="131">
        <f>J197</f>
        <v>0</v>
      </c>
      <c r="K196" s="132" t="e">
        <f t="shared" si="5"/>
        <v>#DIV/0!</v>
      </c>
    </row>
    <row r="197" spans="1:11" s="147" customFormat="1" ht="18.75" hidden="1" customHeight="1" x14ac:dyDescent="0.2">
      <c r="A197" s="125"/>
      <c r="B197" s="126" t="s">
        <v>163</v>
      </c>
      <c r="C197" s="128" t="s">
        <v>39</v>
      </c>
      <c r="D197" s="128" t="s">
        <v>238</v>
      </c>
      <c r="E197" s="128" t="s">
        <v>240</v>
      </c>
      <c r="F197" s="128" t="s">
        <v>172</v>
      </c>
      <c r="G197" s="128" t="s">
        <v>164</v>
      </c>
      <c r="H197" s="131"/>
      <c r="I197" s="122"/>
      <c r="J197" s="131"/>
      <c r="K197" s="132" t="e">
        <f t="shared" si="5"/>
        <v>#DIV/0!</v>
      </c>
    </row>
    <row r="198" spans="1:11" s="147" customFormat="1" ht="18.75" hidden="1" customHeight="1" x14ac:dyDescent="0.2">
      <c r="A198" s="125"/>
      <c r="B198" s="126" t="s">
        <v>165</v>
      </c>
      <c r="C198" s="128" t="s">
        <v>39</v>
      </c>
      <c r="D198" s="128" t="s">
        <v>238</v>
      </c>
      <c r="E198" s="128" t="s">
        <v>240</v>
      </c>
      <c r="F198" s="128" t="s">
        <v>172</v>
      </c>
      <c r="G198" s="118" t="s">
        <v>166</v>
      </c>
      <c r="H198" s="131">
        <f>H199</f>
        <v>0</v>
      </c>
      <c r="I198" s="122"/>
      <c r="J198" s="131">
        <f>J199</f>
        <v>0</v>
      </c>
      <c r="K198" s="132" t="e">
        <f t="shared" si="5"/>
        <v>#DIV/0!</v>
      </c>
    </row>
    <row r="199" spans="1:11" s="147" customFormat="1" ht="17.25" hidden="1" customHeight="1" x14ac:dyDescent="0.2">
      <c r="A199" s="125"/>
      <c r="B199" s="126" t="s">
        <v>167</v>
      </c>
      <c r="C199" s="128" t="s">
        <v>39</v>
      </c>
      <c r="D199" s="128" t="s">
        <v>238</v>
      </c>
      <c r="E199" s="128" t="s">
        <v>240</v>
      </c>
      <c r="F199" s="128" t="s">
        <v>172</v>
      </c>
      <c r="G199" s="128" t="s">
        <v>168</v>
      </c>
      <c r="H199" s="131"/>
      <c r="I199" s="122"/>
      <c r="J199" s="131"/>
      <c r="K199" s="132" t="e">
        <f t="shared" si="5"/>
        <v>#DIV/0!</v>
      </c>
    </row>
    <row r="200" spans="1:11" s="147" customFormat="1" ht="39.75" customHeight="1" x14ac:dyDescent="0.2">
      <c r="A200" s="125"/>
      <c r="B200" s="153" t="s">
        <v>241</v>
      </c>
      <c r="C200" s="167">
        <v>967</v>
      </c>
      <c r="D200" s="118" t="s">
        <v>238</v>
      </c>
      <c r="E200" s="118" t="s">
        <v>242</v>
      </c>
      <c r="F200" s="128"/>
      <c r="G200" s="128"/>
      <c r="H200" s="121">
        <f>SUM(H201)</f>
        <v>14256</v>
      </c>
      <c r="I200" s="122">
        <f>SUM(I202)</f>
        <v>8160</v>
      </c>
      <c r="J200" s="121">
        <f>SUM(J201)</f>
        <v>0</v>
      </c>
      <c r="K200" s="123">
        <f t="shared" si="5"/>
        <v>0</v>
      </c>
    </row>
    <row r="201" spans="1:11" s="147" customFormat="1" ht="25.5" x14ac:dyDescent="0.2">
      <c r="A201" s="125"/>
      <c r="B201" s="126" t="s">
        <v>346</v>
      </c>
      <c r="C201" s="128" t="s">
        <v>39</v>
      </c>
      <c r="D201" s="128" t="s">
        <v>238</v>
      </c>
      <c r="E201" s="128" t="s">
        <v>242</v>
      </c>
      <c r="F201" s="118" t="s">
        <v>137</v>
      </c>
      <c r="G201" s="128"/>
      <c r="H201" s="131">
        <f>H202</f>
        <v>14256</v>
      </c>
      <c r="I201" s="122"/>
      <c r="J201" s="131">
        <f>J202</f>
        <v>0</v>
      </c>
      <c r="K201" s="132">
        <f t="shared" si="5"/>
        <v>0</v>
      </c>
    </row>
    <row r="202" spans="1:11" s="147" customFormat="1" ht="27" customHeight="1" x14ac:dyDescent="0.2">
      <c r="A202" s="125"/>
      <c r="B202" s="126" t="s">
        <v>254</v>
      </c>
      <c r="C202" s="128" t="s">
        <v>39</v>
      </c>
      <c r="D202" s="128" t="s">
        <v>238</v>
      </c>
      <c r="E202" s="128" t="s">
        <v>242</v>
      </c>
      <c r="F202" s="118" t="s">
        <v>121</v>
      </c>
      <c r="G202" s="128"/>
      <c r="H202" s="131">
        <v>14256</v>
      </c>
      <c r="I202" s="129">
        <f>SUM(I204+I205)</f>
        <v>8160</v>
      </c>
      <c r="J202" s="131">
        <v>0</v>
      </c>
      <c r="K202" s="132">
        <f t="shared" si="5"/>
        <v>0</v>
      </c>
    </row>
    <row r="203" spans="1:11" s="147" customFormat="1" ht="27" hidden="1" customHeight="1" x14ac:dyDescent="0.2">
      <c r="A203" s="125"/>
      <c r="B203" s="126" t="s">
        <v>188</v>
      </c>
      <c r="C203" s="128" t="s">
        <v>39</v>
      </c>
      <c r="D203" s="128" t="s">
        <v>238</v>
      </c>
      <c r="E203" s="128" t="s">
        <v>242</v>
      </c>
      <c r="F203" s="128" t="s">
        <v>172</v>
      </c>
      <c r="G203" s="128"/>
      <c r="H203" s="131">
        <f>SUM(H204+H205)</f>
        <v>17204.599999999999</v>
      </c>
      <c r="I203" s="129"/>
      <c r="J203" s="131">
        <f>SUM(J204+J205)</f>
        <v>17204.599999999999</v>
      </c>
      <c r="K203" s="132">
        <f t="shared" si="5"/>
        <v>100</v>
      </c>
    </row>
    <row r="204" spans="1:11" s="147" customFormat="1" ht="15.75" hidden="1" customHeight="1" x14ac:dyDescent="0.2">
      <c r="A204" s="125"/>
      <c r="B204" s="126" t="s">
        <v>243</v>
      </c>
      <c r="C204" s="128" t="s">
        <v>39</v>
      </c>
      <c r="D204" s="128" t="s">
        <v>238</v>
      </c>
      <c r="E204" s="128" t="s">
        <v>242</v>
      </c>
      <c r="F204" s="128" t="s">
        <v>172</v>
      </c>
      <c r="G204" s="128" t="s">
        <v>164</v>
      </c>
      <c r="H204" s="131">
        <v>17201</v>
      </c>
      <c r="I204" s="129">
        <v>8160</v>
      </c>
      <c r="J204" s="131">
        <v>17201</v>
      </c>
      <c r="K204" s="151"/>
    </row>
    <row r="205" spans="1:11" s="147" customFormat="1" ht="15" hidden="1" customHeight="1" x14ac:dyDescent="0.2">
      <c r="A205" s="125"/>
      <c r="B205" s="126" t="s">
        <v>165</v>
      </c>
      <c r="C205" s="128" t="s">
        <v>39</v>
      </c>
      <c r="D205" s="128" t="s">
        <v>238</v>
      </c>
      <c r="E205" s="128" t="s">
        <v>242</v>
      </c>
      <c r="F205" s="128" t="s">
        <v>172</v>
      </c>
      <c r="G205" s="128" t="s">
        <v>166</v>
      </c>
      <c r="H205" s="131">
        <f>SUM(H206:H207)</f>
        <v>3.6</v>
      </c>
      <c r="I205" s="129">
        <f>SUM(I206:I207)</f>
        <v>0</v>
      </c>
      <c r="J205" s="131">
        <f>SUM(J206:J207)</f>
        <v>3.6</v>
      </c>
      <c r="K205" s="151"/>
    </row>
    <row r="206" spans="1:11" s="147" customFormat="1" ht="18.75" hidden="1" customHeight="1" x14ac:dyDescent="0.2">
      <c r="A206" s="125"/>
      <c r="B206" s="126" t="s">
        <v>167</v>
      </c>
      <c r="C206" s="128" t="s">
        <v>39</v>
      </c>
      <c r="D206" s="128" t="s">
        <v>238</v>
      </c>
      <c r="E206" s="128" t="s">
        <v>242</v>
      </c>
      <c r="F206" s="128" t="s">
        <v>172</v>
      </c>
      <c r="G206" s="128" t="s">
        <v>168</v>
      </c>
      <c r="H206" s="131"/>
      <c r="I206" s="129"/>
      <c r="J206" s="131"/>
      <c r="K206" s="151"/>
    </row>
    <row r="207" spans="1:11" s="147" customFormat="1" ht="18" hidden="1" customHeight="1" x14ac:dyDescent="0.2">
      <c r="A207" s="125"/>
      <c r="B207" s="126" t="s">
        <v>169</v>
      </c>
      <c r="C207" s="168">
        <v>967</v>
      </c>
      <c r="D207" s="128" t="s">
        <v>238</v>
      </c>
      <c r="E207" s="128" t="s">
        <v>242</v>
      </c>
      <c r="F207" s="128" t="s">
        <v>172</v>
      </c>
      <c r="G207" s="128" t="s">
        <v>170</v>
      </c>
      <c r="H207" s="131">
        <v>3.6</v>
      </c>
      <c r="I207" s="129"/>
      <c r="J207" s="131">
        <v>3.6</v>
      </c>
      <c r="K207" s="151"/>
    </row>
    <row r="208" spans="1:11" s="147" customFormat="1" ht="29.25" customHeight="1" x14ac:dyDescent="0.2">
      <c r="A208" s="125"/>
      <c r="B208" s="153" t="s">
        <v>244</v>
      </c>
      <c r="C208" s="167">
        <v>967</v>
      </c>
      <c r="D208" s="118" t="s">
        <v>238</v>
      </c>
      <c r="E208" s="118" t="s">
        <v>245</v>
      </c>
      <c r="F208" s="118"/>
      <c r="G208" s="128"/>
      <c r="H208" s="121">
        <f>SUM(H210)</f>
        <v>1131.7</v>
      </c>
      <c r="I208" s="122" t="e">
        <f>SUM(I210)</f>
        <v>#REF!</v>
      </c>
      <c r="J208" s="121">
        <f>SUM(J210)</f>
        <v>0</v>
      </c>
      <c r="K208" s="123">
        <f t="shared" ref="K208:K233" si="6">SUM(J208/H208*100)</f>
        <v>0</v>
      </c>
    </row>
    <row r="209" spans="1:11" s="147" customFormat="1" ht="27.75" customHeight="1" x14ac:dyDescent="0.2">
      <c r="A209" s="125"/>
      <c r="B209" s="126" t="s">
        <v>346</v>
      </c>
      <c r="C209" s="128" t="s">
        <v>39</v>
      </c>
      <c r="D209" s="128" t="s">
        <v>238</v>
      </c>
      <c r="E209" s="128" t="s">
        <v>245</v>
      </c>
      <c r="F209" s="118" t="s">
        <v>137</v>
      </c>
      <c r="G209" s="128"/>
      <c r="H209" s="131">
        <f>H210</f>
        <v>1131.7</v>
      </c>
      <c r="I209" s="122"/>
      <c r="J209" s="131">
        <f>J210</f>
        <v>0</v>
      </c>
      <c r="K209" s="132">
        <f t="shared" si="6"/>
        <v>0</v>
      </c>
    </row>
    <row r="210" spans="1:11" s="147" customFormat="1" ht="25.5" customHeight="1" x14ac:dyDescent="0.2">
      <c r="A210" s="125"/>
      <c r="B210" s="126" t="s">
        <v>254</v>
      </c>
      <c r="C210" s="128" t="s">
        <v>39</v>
      </c>
      <c r="D210" s="128" t="s">
        <v>238</v>
      </c>
      <c r="E210" s="128" t="s">
        <v>245</v>
      </c>
      <c r="F210" s="118" t="s">
        <v>121</v>
      </c>
      <c r="G210" s="128"/>
      <c r="H210" s="131">
        <v>1131.7</v>
      </c>
      <c r="I210" s="129" t="e">
        <f>SUM(#REF!+#REF!)</f>
        <v>#REF!</v>
      </c>
      <c r="J210" s="131">
        <v>0</v>
      </c>
      <c r="K210" s="132">
        <f t="shared" si="6"/>
        <v>0</v>
      </c>
    </row>
    <row r="211" spans="1:11" s="147" customFormat="1" ht="45" customHeight="1" x14ac:dyDescent="0.2">
      <c r="A211" s="125"/>
      <c r="B211" s="153" t="s">
        <v>246</v>
      </c>
      <c r="C211" s="167">
        <v>967</v>
      </c>
      <c r="D211" s="118" t="s">
        <v>238</v>
      </c>
      <c r="E211" s="118" t="s">
        <v>247</v>
      </c>
      <c r="F211" s="128"/>
      <c r="G211" s="128"/>
      <c r="H211" s="121">
        <f>SUM(H213)</f>
        <v>300</v>
      </c>
      <c r="I211" s="122" t="e">
        <f>SUM(I213)</f>
        <v>#REF!</v>
      </c>
      <c r="J211" s="121">
        <f>SUM(J213)</f>
        <v>0</v>
      </c>
      <c r="K211" s="123">
        <f t="shared" si="6"/>
        <v>0</v>
      </c>
    </row>
    <row r="212" spans="1:11" s="147" customFormat="1" ht="25.5" x14ac:dyDescent="0.2">
      <c r="A212" s="125"/>
      <c r="B212" s="126" t="s">
        <v>346</v>
      </c>
      <c r="C212" s="128" t="s">
        <v>39</v>
      </c>
      <c r="D212" s="128" t="s">
        <v>238</v>
      </c>
      <c r="E212" s="128" t="s">
        <v>247</v>
      </c>
      <c r="F212" s="118" t="s">
        <v>137</v>
      </c>
      <c r="G212" s="128"/>
      <c r="H212" s="131">
        <f>H213</f>
        <v>300</v>
      </c>
      <c r="I212" s="122"/>
      <c r="J212" s="131">
        <f>J213</f>
        <v>0</v>
      </c>
      <c r="K212" s="132">
        <f t="shared" si="6"/>
        <v>0</v>
      </c>
    </row>
    <row r="213" spans="1:11" s="147" customFormat="1" ht="25.5" customHeight="1" x14ac:dyDescent="0.2">
      <c r="A213" s="125"/>
      <c r="B213" s="126" t="s">
        <v>254</v>
      </c>
      <c r="C213" s="128" t="s">
        <v>39</v>
      </c>
      <c r="D213" s="128" t="s">
        <v>238</v>
      </c>
      <c r="E213" s="128" t="s">
        <v>247</v>
      </c>
      <c r="F213" s="118" t="s">
        <v>121</v>
      </c>
      <c r="G213" s="128"/>
      <c r="H213" s="131">
        <v>300</v>
      </c>
      <c r="I213" s="129" t="e">
        <f>SUM(#REF!+#REF!)</f>
        <v>#REF!</v>
      </c>
      <c r="J213" s="131">
        <v>0</v>
      </c>
      <c r="K213" s="132">
        <f t="shared" si="6"/>
        <v>0</v>
      </c>
    </row>
    <row r="214" spans="1:11" s="147" customFormat="1" ht="51.75" customHeight="1" x14ac:dyDescent="0.2">
      <c r="A214" s="125"/>
      <c r="B214" s="153" t="s">
        <v>248</v>
      </c>
      <c r="C214" s="167">
        <v>967</v>
      </c>
      <c r="D214" s="118" t="s">
        <v>238</v>
      </c>
      <c r="E214" s="118" t="s">
        <v>249</v>
      </c>
      <c r="F214" s="128"/>
      <c r="G214" s="128"/>
      <c r="H214" s="121">
        <f>SUM(H216)</f>
        <v>12854</v>
      </c>
      <c r="I214" s="122" t="e">
        <f>SUM(I216)</f>
        <v>#REF!</v>
      </c>
      <c r="J214" s="121">
        <f>SUM(J216)</f>
        <v>2</v>
      </c>
      <c r="K214" s="123">
        <f t="shared" si="6"/>
        <v>1.5559358954411079E-2</v>
      </c>
    </row>
    <row r="215" spans="1:11" s="147" customFormat="1" ht="27.75" customHeight="1" x14ac:dyDescent="0.2">
      <c r="A215" s="125"/>
      <c r="B215" s="126" t="s">
        <v>346</v>
      </c>
      <c r="C215" s="128" t="s">
        <v>39</v>
      </c>
      <c r="D215" s="128" t="s">
        <v>238</v>
      </c>
      <c r="E215" s="128" t="s">
        <v>249</v>
      </c>
      <c r="F215" s="118" t="s">
        <v>137</v>
      </c>
      <c r="G215" s="128"/>
      <c r="H215" s="131">
        <f>H216</f>
        <v>12854</v>
      </c>
      <c r="I215" s="129" t="e">
        <f>SUM(#REF!+#REF!)</f>
        <v>#REF!</v>
      </c>
      <c r="J215" s="131">
        <f>J216</f>
        <v>2</v>
      </c>
      <c r="K215" s="132">
        <f t="shared" si="6"/>
        <v>1.5559358954411079E-2</v>
      </c>
    </row>
    <row r="216" spans="1:11" s="147" customFormat="1" ht="25.5" customHeight="1" x14ac:dyDescent="0.2">
      <c r="A216" s="125"/>
      <c r="B216" s="126" t="s">
        <v>254</v>
      </c>
      <c r="C216" s="128" t="s">
        <v>39</v>
      </c>
      <c r="D216" s="128" t="s">
        <v>238</v>
      </c>
      <c r="E216" s="128" t="s">
        <v>249</v>
      </c>
      <c r="F216" s="118" t="s">
        <v>121</v>
      </c>
      <c r="G216" s="128"/>
      <c r="H216" s="131">
        <v>12854</v>
      </c>
      <c r="I216" s="129" t="e">
        <f>SUM(#REF!+#REF!)</f>
        <v>#REF!</v>
      </c>
      <c r="J216" s="131">
        <v>2</v>
      </c>
      <c r="K216" s="132">
        <f t="shared" si="6"/>
        <v>1.5559358954411079E-2</v>
      </c>
    </row>
    <row r="217" spans="1:11" s="147" customFormat="1" ht="55.5" customHeight="1" x14ac:dyDescent="0.2">
      <c r="A217" s="125"/>
      <c r="B217" s="153" t="s">
        <v>250</v>
      </c>
      <c r="C217" s="118" t="s">
        <v>39</v>
      </c>
      <c r="D217" s="118" t="s">
        <v>238</v>
      </c>
      <c r="E217" s="118" t="s">
        <v>251</v>
      </c>
      <c r="F217" s="128"/>
      <c r="G217" s="128"/>
      <c r="H217" s="121">
        <f>SUM(H219)</f>
        <v>700</v>
      </c>
      <c r="I217" s="122">
        <f>SUM(I219)</f>
        <v>0</v>
      </c>
      <c r="J217" s="121">
        <f>SUM(J219)</f>
        <v>0</v>
      </c>
      <c r="K217" s="123">
        <f t="shared" si="6"/>
        <v>0</v>
      </c>
    </row>
    <row r="218" spans="1:11" s="147" customFormat="1" ht="25.5" x14ac:dyDescent="0.2">
      <c r="A218" s="125"/>
      <c r="B218" s="126" t="s">
        <v>346</v>
      </c>
      <c r="C218" s="128" t="s">
        <v>39</v>
      </c>
      <c r="D218" s="128" t="s">
        <v>238</v>
      </c>
      <c r="E218" s="128" t="s">
        <v>251</v>
      </c>
      <c r="F218" s="118" t="s">
        <v>137</v>
      </c>
      <c r="G218" s="128"/>
      <c r="H218" s="131">
        <f>H219</f>
        <v>700</v>
      </c>
      <c r="I218" s="129"/>
      <c r="J218" s="131">
        <f>J219</f>
        <v>0</v>
      </c>
      <c r="K218" s="132">
        <f t="shared" si="6"/>
        <v>0</v>
      </c>
    </row>
    <row r="219" spans="1:11" s="147" customFormat="1" ht="26.25" customHeight="1" x14ac:dyDescent="0.2">
      <c r="A219" s="125"/>
      <c r="B219" s="126" t="s">
        <v>254</v>
      </c>
      <c r="C219" s="128" t="s">
        <v>39</v>
      </c>
      <c r="D219" s="128" t="s">
        <v>238</v>
      </c>
      <c r="E219" s="128" t="s">
        <v>251</v>
      </c>
      <c r="F219" s="118" t="s">
        <v>121</v>
      </c>
      <c r="G219" s="128"/>
      <c r="H219" s="131">
        <v>700</v>
      </c>
      <c r="I219" s="129"/>
      <c r="J219" s="131">
        <v>0</v>
      </c>
      <c r="K219" s="132">
        <f t="shared" si="6"/>
        <v>0</v>
      </c>
    </row>
    <row r="220" spans="1:11" s="147" customFormat="1" ht="68.25" customHeight="1" x14ac:dyDescent="0.2">
      <c r="A220" s="125"/>
      <c r="B220" s="153" t="s">
        <v>252</v>
      </c>
      <c r="C220" s="118" t="s">
        <v>39</v>
      </c>
      <c r="D220" s="118" t="s">
        <v>238</v>
      </c>
      <c r="E220" s="118" t="s">
        <v>253</v>
      </c>
      <c r="F220" s="128"/>
      <c r="G220" s="128"/>
      <c r="H220" s="121">
        <f>SUM(H222)</f>
        <v>4059.3</v>
      </c>
      <c r="I220" s="129"/>
      <c r="J220" s="121">
        <f>SUM(J222)</f>
        <v>954.6</v>
      </c>
      <c r="K220" s="123">
        <f t="shared" si="6"/>
        <v>23.516369817456212</v>
      </c>
    </row>
    <row r="221" spans="1:11" s="147" customFormat="1" ht="25.5" x14ac:dyDescent="0.2">
      <c r="A221" s="125"/>
      <c r="B221" s="126" t="s">
        <v>346</v>
      </c>
      <c r="C221" s="128" t="s">
        <v>39</v>
      </c>
      <c r="D221" s="128" t="s">
        <v>238</v>
      </c>
      <c r="E221" s="128" t="s">
        <v>253</v>
      </c>
      <c r="F221" s="118" t="s">
        <v>137</v>
      </c>
      <c r="G221" s="128"/>
      <c r="H221" s="131">
        <f>H222</f>
        <v>4059.3</v>
      </c>
      <c r="I221" s="129"/>
      <c r="J221" s="131">
        <f>J222</f>
        <v>954.6</v>
      </c>
      <c r="K221" s="132">
        <f t="shared" si="6"/>
        <v>23.516369817456212</v>
      </c>
    </row>
    <row r="222" spans="1:11" s="147" customFormat="1" ht="30" customHeight="1" x14ac:dyDescent="0.2">
      <c r="A222" s="125"/>
      <c r="B222" s="126" t="s">
        <v>254</v>
      </c>
      <c r="C222" s="128" t="s">
        <v>39</v>
      </c>
      <c r="D222" s="128" t="s">
        <v>238</v>
      </c>
      <c r="E222" s="128" t="s">
        <v>253</v>
      </c>
      <c r="F222" s="118" t="s">
        <v>121</v>
      </c>
      <c r="G222" s="128"/>
      <c r="H222" s="131">
        <v>4059.3</v>
      </c>
      <c r="I222" s="129"/>
      <c r="J222" s="131">
        <v>954.6</v>
      </c>
      <c r="K222" s="132">
        <f t="shared" si="6"/>
        <v>23.516369817456212</v>
      </c>
    </row>
    <row r="223" spans="1:11" s="147" customFormat="1" ht="30" hidden="1" customHeight="1" x14ac:dyDescent="0.2">
      <c r="A223" s="125"/>
      <c r="B223" s="126" t="s">
        <v>188</v>
      </c>
      <c r="C223" s="128" t="s">
        <v>39</v>
      </c>
      <c r="D223" s="128" t="s">
        <v>238</v>
      </c>
      <c r="E223" s="128" t="s">
        <v>253</v>
      </c>
      <c r="F223" s="128" t="s">
        <v>172</v>
      </c>
      <c r="G223" s="128"/>
      <c r="H223" s="131">
        <f>H224+H225+H226</f>
        <v>2989.8</v>
      </c>
      <c r="I223" s="129"/>
      <c r="J223" s="131">
        <f>J224+J225+J226</f>
        <v>2989.8</v>
      </c>
      <c r="K223" s="123">
        <f t="shared" si="6"/>
        <v>100</v>
      </c>
    </row>
    <row r="224" spans="1:11" s="147" customFormat="1" ht="15.75" hidden="1" customHeight="1" x14ac:dyDescent="0.2">
      <c r="A224" s="125"/>
      <c r="B224" s="126" t="s">
        <v>243</v>
      </c>
      <c r="C224" s="128" t="s">
        <v>39</v>
      </c>
      <c r="D224" s="128" t="s">
        <v>238</v>
      </c>
      <c r="E224" s="128" t="s">
        <v>253</v>
      </c>
      <c r="F224" s="128" t="s">
        <v>172</v>
      </c>
      <c r="G224" s="128" t="s">
        <v>164</v>
      </c>
      <c r="H224" s="131">
        <v>2951</v>
      </c>
      <c r="I224" s="129"/>
      <c r="J224" s="131">
        <v>2951</v>
      </c>
      <c r="K224" s="132">
        <f t="shared" si="6"/>
        <v>100</v>
      </c>
    </row>
    <row r="225" spans="1:11" s="147" customFormat="1" ht="15.75" hidden="1" customHeight="1" x14ac:dyDescent="0.2">
      <c r="A225" s="125"/>
      <c r="B225" s="126" t="s">
        <v>149</v>
      </c>
      <c r="C225" s="128" t="s">
        <v>39</v>
      </c>
      <c r="D225" s="128" t="s">
        <v>238</v>
      </c>
      <c r="E225" s="128" t="s">
        <v>253</v>
      </c>
      <c r="F225" s="128" t="s">
        <v>172</v>
      </c>
      <c r="G225" s="128" t="s">
        <v>150</v>
      </c>
      <c r="H225" s="131">
        <v>23.8</v>
      </c>
      <c r="I225" s="129"/>
      <c r="J225" s="131">
        <v>23.8</v>
      </c>
      <c r="K225" s="132">
        <f t="shared" si="6"/>
        <v>100</v>
      </c>
    </row>
    <row r="226" spans="1:11" s="147" customFormat="1" ht="15.75" hidden="1" customHeight="1" x14ac:dyDescent="0.2">
      <c r="A226" s="125"/>
      <c r="B226" s="126" t="s">
        <v>165</v>
      </c>
      <c r="C226" s="128" t="s">
        <v>39</v>
      </c>
      <c r="D226" s="128" t="s">
        <v>238</v>
      </c>
      <c r="E226" s="128" t="s">
        <v>253</v>
      </c>
      <c r="F226" s="128" t="s">
        <v>172</v>
      </c>
      <c r="G226" s="118" t="s">
        <v>166</v>
      </c>
      <c r="H226" s="131">
        <f>H228</f>
        <v>15</v>
      </c>
      <c r="I226" s="129"/>
      <c r="J226" s="131">
        <f>J228</f>
        <v>15</v>
      </c>
      <c r="K226" s="132">
        <f t="shared" si="6"/>
        <v>100</v>
      </c>
    </row>
    <row r="227" spans="1:11" s="147" customFormat="1" ht="18.75" hidden="1" customHeight="1" x14ac:dyDescent="0.2">
      <c r="A227" s="125"/>
      <c r="B227" s="126" t="s">
        <v>167</v>
      </c>
      <c r="C227" s="128" t="s">
        <v>39</v>
      </c>
      <c r="D227" s="128" t="s">
        <v>238</v>
      </c>
      <c r="E227" s="128" t="s">
        <v>255</v>
      </c>
      <c r="F227" s="128" t="s">
        <v>172</v>
      </c>
      <c r="G227" s="128" t="s">
        <v>168</v>
      </c>
      <c r="H227" s="131"/>
      <c r="I227" s="129"/>
      <c r="J227" s="131"/>
      <c r="K227" s="132" t="e">
        <f t="shared" si="6"/>
        <v>#DIV/0!</v>
      </c>
    </row>
    <row r="228" spans="1:11" s="147" customFormat="1" ht="15" hidden="1" customHeight="1" x14ac:dyDescent="0.2">
      <c r="A228" s="125"/>
      <c r="B228" s="126" t="s">
        <v>169</v>
      </c>
      <c r="C228" s="128" t="s">
        <v>39</v>
      </c>
      <c r="D228" s="128" t="s">
        <v>238</v>
      </c>
      <c r="E228" s="128" t="s">
        <v>253</v>
      </c>
      <c r="F228" s="128" t="s">
        <v>172</v>
      </c>
      <c r="G228" s="128" t="s">
        <v>170</v>
      </c>
      <c r="H228" s="131">
        <v>15</v>
      </c>
      <c r="I228" s="129"/>
      <c r="J228" s="131">
        <v>15</v>
      </c>
      <c r="K228" s="132">
        <f t="shared" si="6"/>
        <v>100</v>
      </c>
    </row>
    <row r="229" spans="1:11" s="147" customFormat="1" ht="18" hidden="1" customHeight="1" x14ac:dyDescent="0.2">
      <c r="A229" s="125"/>
      <c r="B229" s="169" t="s">
        <v>256</v>
      </c>
      <c r="C229" s="167">
        <v>967</v>
      </c>
      <c r="D229" s="118" t="s">
        <v>238</v>
      </c>
      <c r="E229" s="118" t="s">
        <v>257</v>
      </c>
      <c r="F229" s="128"/>
      <c r="G229" s="128"/>
      <c r="H229" s="121">
        <f>SUM(H230)</f>
        <v>0</v>
      </c>
      <c r="I229" s="122">
        <f>SUM(I230)</f>
        <v>200</v>
      </c>
      <c r="J229" s="121">
        <f>SUM(J230)</f>
        <v>0</v>
      </c>
      <c r="K229" s="132" t="e">
        <f t="shared" si="6"/>
        <v>#DIV/0!</v>
      </c>
    </row>
    <row r="230" spans="1:11" s="147" customFormat="1" ht="18" hidden="1" customHeight="1" x14ac:dyDescent="0.2">
      <c r="A230" s="125"/>
      <c r="B230" s="126" t="s">
        <v>171</v>
      </c>
      <c r="C230" s="168">
        <v>967</v>
      </c>
      <c r="D230" s="128" t="s">
        <v>238</v>
      </c>
      <c r="E230" s="128" t="s">
        <v>257</v>
      </c>
      <c r="F230" s="128" t="s">
        <v>172</v>
      </c>
      <c r="G230" s="128"/>
      <c r="H230" s="131">
        <f>SUM(H231:H232)</f>
        <v>0</v>
      </c>
      <c r="I230" s="129">
        <f>SUM(I231:I232)</f>
        <v>200</v>
      </c>
      <c r="J230" s="131">
        <f>SUM(J231:J232)</f>
        <v>0</v>
      </c>
      <c r="K230" s="132" t="e">
        <f t="shared" si="6"/>
        <v>#DIV/0!</v>
      </c>
    </row>
    <row r="231" spans="1:11" s="147" customFormat="1" ht="19.5" hidden="1" customHeight="1" x14ac:dyDescent="0.2">
      <c r="A231" s="125"/>
      <c r="B231" s="126" t="s">
        <v>243</v>
      </c>
      <c r="C231" s="168">
        <v>967</v>
      </c>
      <c r="D231" s="128" t="s">
        <v>238</v>
      </c>
      <c r="E231" s="128" t="s">
        <v>257</v>
      </c>
      <c r="F231" s="128" t="s">
        <v>172</v>
      </c>
      <c r="G231" s="128" t="s">
        <v>164</v>
      </c>
      <c r="H231" s="131"/>
      <c r="I231" s="129">
        <v>180</v>
      </c>
      <c r="J231" s="131"/>
      <c r="K231" s="132" t="e">
        <f t="shared" si="6"/>
        <v>#DIV/0!</v>
      </c>
    </row>
    <row r="232" spans="1:11" s="147" customFormat="1" ht="16.5" hidden="1" customHeight="1" x14ac:dyDescent="0.2">
      <c r="A232" s="125"/>
      <c r="B232" s="126" t="s">
        <v>169</v>
      </c>
      <c r="C232" s="168">
        <v>967</v>
      </c>
      <c r="D232" s="128" t="s">
        <v>238</v>
      </c>
      <c r="E232" s="128" t="s">
        <v>257</v>
      </c>
      <c r="F232" s="128" t="s">
        <v>172</v>
      </c>
      <c r="G232" s="128" t="s">
        <v>170</v>
      </c>
      <c r="H232" s="131"/>
      <c r="I232" s="129">
        <v>20</v>
      </c>
      <c r="J232" s="131"/>
      <c r="K232" s="132" t="e">
        <f t="shared" si="6"/>
        <v>#DIV/0!</v>
      </c>
    </row>
    <row r="233" spans="1:11" s="147" customFormat="1" ht="16.5" hidden="1" customHeight="1" x14ac:dyDescent="0.2">
      <c r="A233" s="125"/>
      <c r="B233" s="169" t="s">
        <v>258</v>
      </c>
      <c r="C233" s="167">
        <v>967</v>
      </c>
      <c r="D233" s="118" t="s">
        <v>238</v>
      </c>
      <c r="E233" s="118" t="s">
        <v>259</v>
      </c>
      <c r="F233" s="118"/>
      <c r="G233" s="118"/>
      <c r="H233" s="121">
        <f>H234</f>
        <v>0</v>
      </c>
      <c r="I233" s="129"/>
      <c r="J233" s="121">
        <f>J234</f>
        <v>0</v>
      </c>
      <c r="K233" s="132" t="e">
        <f t="shared" si="6"/>
        <v>#DIV/0!</v>
      </c>
    </row>
    <row r="234" spans="1:11" s="147" customFormat="1" ht="15.75" hidden="1" customHeight="1" x14ac:dyDescent="0.2">
      <c r="A234" s="125"/>
      <c r="B234" s="126" t="s">
        <v>346</v>
      </c>
      <c r="C234" s="128" t="s">
        <v>39</v>
      </c>
      <c r="D234" s="128" t="s">
        <v>238</v>
      </c>
      <c r="E234" s="128" t="s">
        <v>259</v>
      </c>
      <c r="F234" s="128" t="s">
        <v>137</v>
      </c>
      <c r="G234" s="118"/>
      <c r="H234" s="131">
        <f>H235</f>
        <v>0</v>
      </c>
      <c r="I234" s="129"/>
      <c r="J234" s="131">
        <f>J235</f>
        <v>0</v>
      </c>
      <c r="K234" s="151"/>
    </row>
    <row r="235" spans="1:11" s="147" customFormat="1" ht="15.75" hidden="1" customHeight="1" x14ac:dyDescent="0.2">
      <c r="A235" s="125"/>
      <c r="B235" s="126" t="s">
        <v>171</v>
      </c>
      <c r="C235" s="128" t="s">
        <v>39</v>
      </c>
      <c r="D235" s="128" t="s">
        <v>238</v>
      </c>
      <c r="E235" s="128" t="s">
        <v>259</v>
      </c>
      <c r="F235" s="128" t="s">
        <v>121</v>
      </c>
      <c r="G235" s="118"/>
      <c r="H235" s="131"/>
      <c r="I235" s="129"/>
      <c r="J235" s="131"/>
      <c r="K235" s="151"/>
    </row>
    <row r="236" spans="1:11" s="147" customFormat="1" ht="65.25" customHeight="1" x14ac:dyDescent="0.2">
      <c r="A236" s="125"/>
      <c r="B236" s="138" t="s">
        <v>260</v>
      </c>
      <c r="C236" s="118" t="s">
        <v>39</v>
      </c>
      <c r="D236" s="118" t="s">
        <v>238</v>
      </c>
      <c r="E236" s="118" t="s">
        <v>261</v>
      </c>
      <c r="F236" s="118"/>
      <c r="G236" s="118"/>
      <c r="H236" s="121">
        <f>SUM(H238)</f>
        <v>2263.8000000000002</v>
      </c>
      <c r="I236" s="122">
        <f>SUM(I238)</f>
        <v>3960</v>
      </c>
      <c r="J236" s="121">
        <f>SUM(J238)</f>
        <v>0</v>
      </c>
      <c r="K236" s="123">
        <f t="shared" ref="K236:K289" si="7">SUM(J236/H236*100)</f>
        <v>0</v>
      </c>
    </row>
    <row r="237" spans="1:11" s="147" customFormat="1" ht="25.5" x14ac:dyDescent="0.2">
      <c r="A237" s="125"/>
      <c r="B237" s="126" t="s">
        <v>346</v>
      </c>
      <c r="C237" s="168">
        <v>967</v>
      </c>
      <c r="D237" s="128" t="s">
        <v>238</v>
      </c>
      <c r="E237" s="128" t="s">
        <v>261</v>
      </c>
      <c r="F237" s="118" t="s">
        <v>137</v>
      </c>
      <c r="G237" s="128"/>
      <c r="H237" s="131">
        <f>H238</f>
        <v>2263.8000000000002</v>
      </c>
      <c r="I237" s="129">
        <f>SUM(I239:I243)</f>
        <v>3660</v>
      </c>
      <c r="J237" s="131">
        <f>J238</f>
        <v>0</v>
      </c>
      <c r="K237" s="132">
        <f t="shared" si="7"/>
        <v>0</v>
      </c>
    </row>
    <row r="238" spans="1:11" s="147" customFormat="1" ht="27" customHeight="1" x14ac:dyDescent="0.2">
      <c r="A238" s="125"/>
      <c r="B238" s="126" t="s">
        <v>254</v>
      </c>
      <c r="C238" s="168">
        <v>967</v>
      </c>
      <c r="D238" s="128" t="s">
        <v>238</v>
      </c>
      <c r="E238" s="128" t="s">
        <v>261</v>
      </c>
      <c r="F238" s="118" t="s">
        <v>121</v>
      </c>
      <c r="G238" s="128"/>
      <c r="H238" s="131">
        <v>2263.8000000000002</v>
      </c>
      <c r="I238" s="129">
        <f>SUM(I240:I244)</f>
        <v>3960</v>
      </c>
      <c r="J238" s="131">
        <v>0</v>
      </c>
      <c r="K238" s="132">
        <f t="shared" si="7"/>
        <v>0</v>
      </c>
    </row>
    <row r="239" spans="1:11" s="147" customFormat="1" ht="27" hidden="1" customHeight="1" x14ac:dyDescent="0.2">
      <c r="A239" s="125"/>
      <c r="B239" s="126" t="s">
        <v>188</v>
      </c>
      <c r="C239" s="168">
        <v>967</v>
      </c>
      <c r="D239" s="128" t="s">
        <v>238</v>
      </c>
      <c r="E239" s="128" t="s">
        <v>261</v>
      </c>
      <c r="F239" s="128" t="s">
        <v>172</v>
      </c>
      <c r="G239" s="128"/>
      <c r="H239" s="131">
        <f>H240+H241+H242</f>
        <v>5925.2</v>
      </c>
      <c r="I239" s="129"/>
      <c r="J239" s="131">
        <f>J240+J241+J242</f>
        <v>5925.2</v>
      </c>
      <c r="K239" s="123">
        <f t="shared" si="7"/>
        <v>100</v>
      </c>
    </row>
    <row r="240" spans="1:11" s="147" customFormat="1" ht="15" hidden="1" x14ac:dyDescent="0.2">
      <c r="A240" s="125"/>
      <c r="B240" s="126" t="s">
        <v>163</v>
      </c>
      <c r="C240" s="168">
        <v>967</v>
      </c>
      <c r="D240" s="128" t="s">
        <v>238</v>
      </c>
      <c r="E240" s="128" t="s">
        <v>261</v>
      </c>
      <c r="F240" s="128" t="s">
        <v>172</v>
      </c>
      <c r="G240" s="128" t="s">
        <v>164</v>
      </c>
      <c r="H240" s="131">
        <v>4999.3</v>
      </c>
      <c r="I240" s="129">
        <v>3560</v>
      </c>
      <c r="J240" s="131">
        <v>4999.3</v>
      </c>
      <c r="K240" s="132">
        <f t="shared" si="7"/>
        <v>100</v>
      </c>
    </row>
    <row r="241" spans="1:11" s="147" customFormat="1" ht="15" hidden="1" x14ac:dyDescent="0.2">
      <c r="A241" s="125"/>
      <c r="B241" s="126" t="s">
        <v>149</v>
      </c>
      <c r="C241" s="168">
        <v>967</v>
      </c>
      <c r="D241" s="128" t="s">
        <v>238</v>
      </c>
      <c r="E241" s="128" t="s">
        <v>261</v>
      </c>
      <c r="F241" s="128" t="s">
        <v>172</v>
      </c>
      <c r="G241" s="128" t="s">
        <v>150</v>
      </c>
      <c r="H241" s="131"/>
      <c r="I241" s="129">
        <v>100</v>
      </c>
      <c r="J241" s="131"/>
      <c r="K241" s="132" t="e">
        <f t="shared" si="7"/>
        <v>#DIV/0!</v>
      </c>
    </row>
    <row r="242" spans="1:11" s="147" customFormat="1" ht="17.25" hidden="1" customHeight="1" x14ac:dyDescent="0.2">
      <c r="A242" s="125"/>
      <c r="B242" s="126" t="s">
        <v>165</v>
      </c>
      <c r="C242" s="168">
        <v>967</v>
      </c>
      <c r="D242" s="128" t="s">
        <v>238</v>
      </c>
      <c r="E242" s="128" t="s">
        <v>261</v>
      </c>
      <c r="F242" s="128" t="s">
        <v>172</v>
      </c>
      <c r="G242" s="118" t="s">
        <v>166</v>
      </c>
      <c r="H242" s="131">
        <f>H243+H244</f>
        <v>925.9</v>
      </c>
      <c r="I242" s="129"/>
      <c r="J242" s="131">
        <f>J243+J244</f>
        <v>925.9</v>
      </c>
      <c r="K242" s="132">
        <f t="shared" si="7"/>
        <v>100</v>
      </c>
    </row>
    <row r="243" spans="1:11" s="147" customFormat="1" ht="13.5" hidden="1" customHeight="1" x14ac:dyDescent="0.2">
      <c r="A243" s="125"/>
      <c r="B243" s="126" t="s">
        <v>167</v>
      </c>
      <c r="C243" s="168">
        <v>967</v>
      </c>
      <c r="D243" s="128" t="s">
        <v>238</v>
      </c>
      <c r="E243" s="128" t="s">
        <v>261</v>
      </c>
      <c r="F243" s="128" t="s">
        <v>172</v>
      </c>
      <c r="G243" s="128" t="s">
        <v>168</v>
      </c>
      <c r="H243" s="131">
        <v>925.9</v>
      </c>
      <c r="I243" s="129"/>
      <c r="J243" s="131">
        <v>925.9</v>
      </c>
      <c r="K243" s="132">
        <f t="shared" si="7"/>
        <v>100</v>
      </c>
    </row>
    <row r="244" spans="1:11" s="147" customFormat="1" ht="13.5" hidden="1" customHeight="1" x14ac:dyDescent="0.2">
      <c r="A244" s="125"/>
      <c r="B244" s="126" t="s">
        <v>169</v>
      </c>
      <c r="C244" s="168">
        <v>967</v>
      </c>
      <c r="D244" s="128" t="s">
        <v>238</v>
      </c>
      <c r="E244" s="128" t="s">
        <v>261</v>
      </c>
      <c r="F244" s="128" t="s">
        <v>172</v>
      </c>
      <c r="G244" s="128" t="s">
        <v>170</v>
      </c>
      <c r="H244" s="131">
        <v>0</v>
      </c>
      <c r="I244" s="129">
        <v>300</v>
      </c>
      <c r="J244" s="131">
        <v>0</v>
      </c>
      <c r="K244" s="132" t="e">
        <f t="shared" si="7"/>
        <v>#DIV/0!</v>
      </c>
    </row>
    <row r="245" spans="1:11" s="147" customFormat="1" ht="17.25" hidden="1" customHeight="1" x14ac:dyDescent="0.2">
      <c r="A245" s="125"/>
      <c r="B245" s="119" t="s">
        <v>262</v>
      </c>
      <c r="C245" s="118" t="s">
        <v>39</v>
      </c>
      <c r="D245" s="118" t="s">
        <v>238</v>
      </c>
      <c r="E245" s="118" t="s">
        <v>263</v>
      </c>
      <c r="F245" s="118"/>
      <c r="G245" s="118"/>
      <c r="H245" s="121">
        <f>SUM(H247)</f>
        <v>0</v>
      </c>
      <c r="I245" s="122">
        <f>SUM(I247)</f>
        <v>100</v>
      </c>
      <c r="J245" s="121">
        <f>SUM(J247)</f>
        <v>0</v>
      </c>
      <c r="K245" s="132" t="e">
        <f t="shared" si="7"/>
        <v>#DIV/0!</v>
      </c>
    </row>
    <row r="246" spans="1:11" s="147" customFormat="1" ht="16.5" hidden="1" customHeight="1" x14ac:dyDescent="0.2">
      <c r="A246" s="125"/>
      <c r="B246" s="126" t="s">
        <v>346</v>
      </c>
      <c r="C246" s="128" t="s">
        <v>39</v>
      </c>
      <c r="D246" s="128" t="s">
        <v>238</v>
      </c>
      <c r="E246" s="128" t="s">
        <v>263</v>
      </c>
      <c r="F246" s="128" t="s">
        <v>137</v>
      </c>
      <c r="G246" s="128"/>
      <c r="H246" s="131">
        <f>H247</f>
        <v>0</v>
      </c>
      <c r="I246" s="122"/>
      <c r="J246" s="131">
        <f>J247</f>
        <v>0</v>
      </c>
      <c r="K246" s="132" t="e">
        <f t="shared" si="7"/>
        <v>#DIV/0!</v>
      </c>
    </row>
    <row r="247" spans="1:11" s="147" customFormat="1" ht="16.5" hidden="1" customHeight="1" x14ac:dyDescent="0.2">
      <c r="A247" s="125"/>
      <c r="B247" s="126" t="s">
        <v>347</v>
      </c>
      <c r="C247" s="128" t="s">
        <v>39</v>
      </c>
      <c r="D247" s="128" t="s">
        <v>238</v>
      </c>
      <c r="E247" s="128" t="s">
        <v>263</v>
      </c>
      <c r="F247" s="128" t="s">
        <v>121</v>
      </c>
      <c r="G247" s="128"/>
      <c r="H247" s="131">
        <v>0</v>
      </c>
      <c r="I247" s="129">
        <f>SUM(I248)</f>
        <v>100</v>
      </c>
      <c r="J247" s="131">
        <v>0</v>
      </c>
      <c r="K247" s="132" t="e">
        <f t="shared" si="7"/>
        <v>#DIV/0!</v>
      </c>
    </row>
    <row r="248" spans="1:11" s="147" customFormat="1" ht="15.75" hidden="1" customHeight="1" x14ac:dyDescent="0.2">
      <c r="A248" s="125"/>
      <c r="B248" s="126" t="s">
        <v>243</v>
      </c>
      <c r="C248" s="128" t="s">
        <v>39</v>
      </c>
      <c r="D248" s="128" t="s">
        <v>238</v>
      </c>
      <c r="E248" s="128" t="s">
        <v>264</v>
      </c>
      <c r="F248" s="128" t="s">
        <v>172</v>
      </c>
      <c r="G248" s="128" t="s">
        <v>164</v>
      </c>
      <c r="H248" s="131">
        <v>100</v>
      </c>
      <c r="I248" s="129">
        <v>100</v>
      </c>
      <c r="J248" s="131">
        <v>100</v>
      </c>
      <c r="K248" s="132">
        <f t="shared" si="7"/>
        <v>100</v>
      </c>
    </row>
    <row r="249" spans="1:11" s="147" customFormat="1" ht="66.75" customHeight="1" x14ac:dyDescent="0.2">
      <c r="A249" s="125"/>
      <c r="B249" s="170" t="s">
        <v>265</v>
      </c>
      <c r="C249" s="118" t="s">
        <v>39</v>
      </c>
      <c r="D249" s="118" t="s">
        <v>238</v>
      </c>
      <c r="E249" s="118" t="s">
        <v>266</v>
      </c>
      <c r="F249" s="128"/>
      <c r="G249" s="128"/>
      <c r="H249" s="121">
        <f>SUM(H250)</f>
        <v>528.9</v>
      </c>
      <c r="I249" s="122">
        <f>SUM(I251)</f>
        <v>2330</v>
      </c>
      <c r="J249" s="121">
        <f>SUM(J250)</f>
        <v>0</v>
      </c>
      <c r="K249" s="123">
        <f t="shared" si="7"/>
        <v>0</v>
      </c>
    </row>
    <row r="250" spans="1:11" s="147" customFormat="1" ht="29.25" customHeight="1" x14ac:dyDescent="0.2">
      <c r="A250" s="125"/>
      <c r="B250" s="126" t="s">
        <v>346</v>
      </c>
      <c r="C250" s="128" t="s">
        <v>39</v>
      </c>
      <c r="D250" s="128" t="s">
        <v>238</v>
      </c>
      <c r="E250" s="128" t="s">
        <v>266</v>
      </c>
      <c r="F250" s="118" t="s">
        <v>137</v>
      </c>
      <c r="G250" s="128"/>
      <c r="H250" s="131">
        <f>H251</f>
        <v>528.9</v>
      </c>
      <c r="I250" s="129">
        <v>2330</v>
      </c>
      <c r="J250" s="131">
        <f>J251</f>
        <v>0</v>
      </c>
      <c r="K250" s="132">
        <f t="shared" si="7"/>
        <v>0</v>
      </c>
    </row>
    <row r="251" spans="1:11" s="147" customFormat="1" ht="25.5" x14ac:dyDescent="0.2">
      <c r="A251" s="125"/>
      <c r="B251" s="126" t="s">
        <v>254</v>
      </c>
      <c r="C251" s="128" t="s">
        <v>39</v>
      </c>
      <c r="D251" s="128" t="s">
        <v>238</v>
      </c>
      <c r="E251" s="128" t="s">
        <v>266</v>
      </c>
      <c r="F251" s="118" t="s">
        <v>121</v>
      </c>
      <c r="G251" s="128"/>
      <c r="H251" s="131">
        <v>528.9</v>
      </c>
      <c r="I251" s="129">
        <v>2330</v>
      </c>
      <c r="J251" s="131">
        <v>0</v>
      </c>
      <c r="K251" s="132">
        <f t="shared" si="7"/>
        <v>0</v>
      </c>
    </row>
    <row r="252" spans="1:11" s="147" customFormat="1" ht="54" customHeight="1" x14ac:dyDescent="0.2">
      <c r="A252" s="125"/>
      <c r="B252" s="138" t="s">
        <v>267</v>
      </c>
      <c r="C252" s="139" t="s">
        <v>39</v>
      </c>
      <c r="D252" s="139" t="s">
        <v>238</v>
      </c>
      <c r="E252" s="139" t="s">
        <v>268</v>
      </c>
      <c r="F252" s="162"/>
      <c r="G252" s="128"/>
      <c r="H252" s="131">
        <f>H254</f>
        <v>200</v>
      </c>
      <c r="I252" s="129"/>
      <c r="J252" s="131">
        <f>J254</f>
        <v>0</v>
      </c>
      <c r="K252" s="123">
        <f t="shared" si="7"/>
        <v>0</v>
      </c>
    </row>
    <row r="253" spans="1:11" s="147" customFormat="1" ht="27.75" customHeight="1" x14ac:dyDescent="0.2">
      <c r="A253" s="125"/>
      <c r="B253" s="163" t="s">
        <v>346</v>
      </c>
      <c r="C253" s="162" t="s">
        <v>39</v>
      </c>
      <c r="D253" s="162" t="s">
        <v>238</v>
      </c>
      <c r="E253" s="162" t="s">
        <v>268</v>
      </c>
      <c r="F253" s="139" t="s">
        <v>137</v>
      </c>
      <c r="G253" s="128" t="s">
        <v>164</v>
      </c>
      <c r="H253" s="131">
        <f>H254</f>
        <v>200</v>
      </c>
      <c r="I253" s="129">
        <v>2330</v>
      </c>
      <c r="J253" s="131">
        <f>J254</f>
        <v>0</v>
      </c>
      <c r="K253" s="123">
        <f>SUM(J253/H253*100)</f>
        <v>0</v>
      </c>
    </row>
    <row r="254" spans="1:11" s="147" customFormat="1" ht="28.5" customHeight="1" x14ac:dyDescent="0.2">
      <c r="A254" s="125"/>
      <c r="B254" s="163" t="s">
        <v>254</v>
      </c>
      <c r="C254" s="162" t="s">
        <v>39</v>
      </c>
      <c r="D254" s="162" t="s">
        <v>238</v>
      </c>
      <c r="E254" s="162" t="s">
        <v>268</v>
      </c>
      <c r="F254" s="139" t="s">
        <v>121</v>
      </c>
      <c r="G254" s="128" t="s">
        <v>164</v>
      </c>
      <c r="H254" s="131">
        <v>200</v>
      </c>
      <c r="I254" s="129">
        <v>2330</v>
      </c>
      <c r="J254" s="131">
        <v>0</v>
      </c>
      <c r="K254" s="123">
        <f t="shared" si="7"/>
        <v>0</v>
      </c>
    </row>
    <row r="255" spans="1:11" s="147" customFormat="1" ht="26.25" customHeight="1" x14ac:dyDescent="0.2">
      <c r="A255" s="125"/>
      <c r="B255" s="153" t="s">
        <v>269</v>
      </c>
      <c r="C255" s="118" t="s">
        <v>39</v>
      </c>
      <c r="D255" s="118" t="s">
        <v>238</v>
      </c>
      <c r="E255" s="118" t="s">
        <v>270</v>
      </c>
      <c r="F255" s="128"/>
      <c r="G255" s="128"/>
      <c r="H255" s="121">
        <f>SUM(H257)</f>
        <v>200</v>
      </c>
      <c r="I255" s="129"/>
      <c r="J255" s="121">
        <f>SUM(J257)</f>
        <v>98</v>
      </c>
      <c r="K255" s="123">
        <f t="shared" si="7"/>
        <v>49</v>
      </c>
    </row>
    <row r="256" spans="1:11" s="147" customFormat="1" ht="29.25" customHeight="1" x14ac:dyDescent="0.2">
      <c r="A256" s="125"/>
      <c r="B256" s="126" t="s">
        <v>346</v>
      </c>
      <c r="C256" s="128" t="s">
        <v>39</v>
      </c>
      <c r="D256" s="128" t="s">
        <v>238</v>
      </c>
      <c r="E256" s="128" t="s">
        <v>270</v>
      </c>
      <c r="F256" s="118" t="s">
        <v>137</v>
      </c>
      <c r="G256" s="128"/>
      <c r="H256" s="131">
        <f>H257</f>
        <v>200</v>
      </c>
      <c r="I256" s="129"/>
      <c r="J256" s="131">
        <f>J257</f>
        <v>98</v>
      </c>
      <c r="K256" s="132">
        <f t="shared" si="7"/>
        <v>49</v>
      </c>
    </row>
    <row r="257" spans="1:11" s="147" customFormat="1" ht="25.5" x14ac:dyDescent="0.2">
      <c r="A257" s="125"/>
      <c r="B257" s="126" t="s">
        <v>254</v>
      </c>
      <c r="C257" s="128" t="s">
        <v>39</v>
      </c>
      <c r="D257" s="128" t="s">
        <v>238</v>
      </c>
      <c r="E257" s="128" t="s">
        <v>270</v>
      </c>
      <c r="F257" s="118" t="s">
        <v>121</v>
      </c>
      <c r="G257" s="128"/>
      <c r="H257" s="131">
        <v>200</v>
      </c>
      <c r="I257" s="129"/>
      <c r="J257" s="131">
        <v>98</v>
      </c>
      <c r="K257" s="132">
        <f t="shared" si="7"/>
        <v>49</v>
      </c>
    </row>
    <row r="258" spans="1:11" s="147" customFormat="1" ht="30.75" hidden="1" customHeight="1" x14ac:dyDescent="0.2">
      <c r="A258" s="125"/>
      <c r="B258" s="126" t="s">
        <v>188</v>
      </c>
      <c r="C258" s="128" t="s">
        <v>39</v>
      </c>
      <c r="D258" s="128" t="s">
        <v>238</v>
      </c>
      <c r="E258" s="128" t="s">
        <v>270</v>
      </c>
      <c r="F258" s="128" t="s">
        <v>172</v>
      </c>
      <c r="G258" s="128"/>
      <c r="H258" s="131">
        <f>H259</f>
        <v>1119.5999999999999</v>
      </c>
      <c r="I258" s="129"/>
      <c r="J258" s="131">
        <f>J259</f>
        <v>1119.5999999999999</v>
      </c>
      <c r="K258" s="132">
        <f t="shared" si="7"/>
        <v>100</v>
      </c>
    </row>
    <row r="259" spans="1:11" s="147" customFormat="1" ht="17.25" hidden="1" customHeight="1" x14ac:dyDescent="0.2">
      <c r="A259" s="125"/>
      <c r="B259" s="126" t="s">
        <v>243</v>
      </c>
      <c r="C259" s="128" t="s">
        <v>39</v>
      </c>
      <c r="D259" s="128" t="s">
        <v>238</v>
      </c>
      <c r="E259" s="128" t="s">
        <v>270</v>
      </c>
      <c r="F259" s="128" t="s">
        <v>172</v>
      </c>
      <c r="G259" s="128" t="s">
        <v>164</v>
      </c>
      <c r="H259" s="131">
        <v>1119.5999999999999</v>
      </c>
      <c r="I259" s="129"/>
      <c r="J259" s="131">
        <v>1119.5999999999999</v>
      </c>
      <c r="K259" s="132">
        <f t="shared" si="7"/>
        <v>100</v>
      </c>
    </row>
    <row r="260" spans="1:11" s="147" customFormat="1" ht="15" customHeight="1" x14ac:dyDescent="0.2">
      <c r="A260" s="125"/>
      <c r="B260" s="124" t="s">
        <v>271</v>
      </c>
      <c r="C260" s="118" t="s">
        <v>39</v>
      </c>
      <c r="D260" s="118" t="s">
        <v>238</v>
      </c>
      <c r="E260" s="118" t="s">
        <v>272</v>
      </c>
      <c r="F260" s="128"/>
      <c r="G260" s="128"/>
      <c r="H260" s="121">
        <f>SUM(H262)</f>
        <v>500</v>
      </c>
      <c r="I260" s="129"/>
      <c r="J260" s="121">
        <f>SUM(J262)</f>
        <v>0</v>
      </c>
      <c r="K260" s="123">
        <f t="shared" si="7"/>
        <v>0</v>
      </c>
    </row>
    <row r="261" spans="1:11" s="147" customFormat="1" ht="27" customHeight="1" x14ac:dyDescent="0.2">
      <c r="A261" s="125"/>
      <c r="B261" s="126" t="s">
        <v>346</v>
      </c>
      <c r="C261" s="128" t="s">
        <v>39</v>
      </c>
      <c r="D261" s="128" t="s">
        <v>238</v>
      </c>
      <c r="E261" s="128" t="s">
        <v>272</v>
      </c>
      <c r="F261" s="118" t="s">
        <v>137</v>
      </c>
      <c r="G261" s="128"/>
      <c r="H261" s="131">
        <f>H262</f>
        <v>500</v>
      </c>
      <c r="I261" s="129"/>
      <c r="J261" s="131">
        <f>J262</f>
        <v>0</v>
      </c>
      <c r="K261" s="132">
        <f t="shared" si="7"/>
        <v>0</v>
      </c>
    </row>
    <row r="262" spans="1:11" s="147" customFormat="1" ht="25.5" x14ac:dyDescent="0.2">
      <c r="A262" s="125"/>
      <c r="B262" s="126" t="s">
        <v>254</v>
      </c>
      <c r="C262" s="128" t="s">
        <v>39</v>
      </c>
      <c r="D262" s="128" t="s">
        <v>238</v>
      </c>
      <c r="E262" s="128" t="s">
        <v>272</v>
      </c>
      <c r="F262" s="118" t="s">
        <v>121</v>
      </c>
      <c r="G262" s="128"/>
      <c r="H262" s="131">
        <v>500</v>
      </c>
      <c r="I262" s="129"/>
      <c r="J262" s="131">
        <v>0</v>
      </c>
      <c r="K262" s="132">
        <f t="shared" si="7"/>
        <v>0</v>
      </c>
    </row>
    <row r="263" spans="1:11" s="147" customFormat="1" ht="79.5" customHeight="1" x14ac:dyDescent="0.2">
      <c r="A263" s="125"/>
      <c r="B263" s="138" t="s">
        <v>273</v>
      </c>
      <c r="C263" s="139" t="s">
        <v>39</v>
      </c>
      <c r="D263" s="139" t="s">
        <v>238</v>
      </c>
      <c r="E263" s="139" t="s">
        <v>274</v>
      </c>
      <c r="F263" s="139"/>
      <c r="G263" s="128"/>
      <c r="H263" s="121">
        <f>H264</f>
        <v>300</v>
      </c>
      <c r="I263" s="122"/>
      <c r="J263" s="121">
        <f>J264</f>
        <v>0</v>
      </c>
      <c r="K263" s="123">
        <f t="shared" si="7"/>
        <v>0</v>
      </c>
    </row>
    <row r="264" spans="1:11" s="147" customFormat="1" ht="28.5" customHeight="1" x14ac:dyDescent="0.2">
      <c r="A264" s="125"/>
      <c r="B264" s="163" t="s">
        <v>346</v>
      </c>
      <c r="C264" s="162" t="s">
        <v>39</v>
      </c>
      <c r="D264" s="162" t="s">
        <v>238</v>
      </c>
      <c r="E264" s="162" t="s">
        <v>274</v>
      </c>
      <c r="F264" s="139" t="s">
        <v>137</v>
      </c>
      <c r="G264" s="128" t="s">
        <v>162</v>
      </c>
      <c r="H264" s="131">
        <f>H265</f>
        <v>300</v>
      </c>
      <c r="I264" s="129"/>
      <c r="J264" s="131">
        <f>J265</f>
        <v>0</v>
      </c>
      <c r="K264" s="132">
        <f t="shared" si="7"/>
        <v>0</v>
      </c>
    </row>
    <row r="265" spans="1:11" s="147" customFormat="1" ht="25.5" x14ac:dyDescent="0.2">
      <c r="A265" s="125"/>
      <c r="B265" s="163" t="s">
        <v>254</v>
      </c>
      <c r="C265" s="162" t="s">
        <v>39</v>
      </c>
      <c r="D265" s="162" t="s">
        <v>238</v>
      </c>
      <c r="E265" s="162" t="s">
        <v>274</v>
      </c>
      <c r="F265" s="139" t="s">
        <v>121</v>
      </c>
      <c r="G265" s="118" t="s">
        <v>166</v>
      </c>
      <c r="H265" s="131">
        <v>300</v>
      </c>
      <c r="I265" s="129"/>
      <c r="J265" s="131">
        <v>0</v>
      </c>
      <c r="K265" s="132">
        <f t="shared" si="7"/>
        <v>0</v>
      </c>
    </row>
    <row r="266" spans="1:11" s="147" customFormat="1" ht="15" x14ac:dyDescent="0.2">
      <c r="A266" s="125"/>
      <c r="B266" s="119" t="s">
        <v>275</v>
      </c>
      <c r="C266" s="118" t="s">
        <v>39</v>
      </c>
      <c r="D266" s="118" t="s">
        <v>276</v>
      </c>
      <c r="E266" s="118"/>
      <c r="F266" s="118"/>
      <c r="G266" s="118"/>
      <c r="H266" s="121">
        <f>SUM(H267+H271)</f>
        <v>906.1</v>
      </c>
      <c r="I266" s="129"/>
      <c r="J266" s="121">
        <f>SUM(J267+J271)</f>
        <v>21.6</v>
      </c>
      <c r="K266" s="123">
        <f t="shared" si="7"/>
        <v>2.3838428429533165</v>
      </c>
    </row>
    <row r="267" spans="1:11" s="147" customFormat="1" ht="25.5" x14ac:dyDescent="0.2">
      <c r="A267" s="125"/>
      <c r="B267" s="119" t="s">
        <v>277</v>
      </c>
      <c r="C267" s="118" t="s">
        <v>39</v>
      </c>
      <c r="D267" s="118" t="s">
        <v>278</v>
      </c>
      <c r="E267" s="118"/>
      <c r="F267" s="118"/>
      <c r="G267" s="118"/>
      <c r="H267" s="121">
        <f>H268</f>
        <v>171.1</v>
      </c>
      <c r="I267" s="129"/>
      <c r="J267" s="121">
        <f>J268</f>
        <v>21.6</v>
      </c>
      <c r="K267" s="123">
        <f t="shared" si="7"/>
        <v>12.624196376388078</v>
      </c>
    </row>
    <row r="268" spans="1:11" s="147" customFormat="1" ht="67.5" customHeight="1" x14ac:dyDescent="0.2">
      <c r="A268" s="125"/>
      <c r="B268" s="119" t="s">
        <v>279</v>
      </c>
      <c r="C268" s="118" t="s">
        <v>39</v>
      </c>
      <c r="D268" s="118" t="s">
        <v>278</v>
      </c>
      <c r="E268" s="118" t="s">
        <v>280</v>
      </c>
      <c r="F268" s="128"/>
      <c r="G268" s="128"/>
      <c r="H268" s="121">
        <f>SUM(H270)</f>
        <v>171.1</v>
      </c>
      <c r="I268" s="129"/>
      <c r="J268" s="121">
        <f>SUM(J270)</f>
        <v>21.6</v>
      </c>
      <c r="K268" s="123">
        <f t="shared" si="7"/>
        <v>12.624196376388078</v>
      </c>
    </row>
    <row r="269" spans="1:11" s="147" customFormat="1" ht="25.5" x14ac:dyDescent="0.2">
      <c r="A269" s="125"/>
      <c r="B269" s="126" t="s">
        <v>346</v>
      </c>
      <c r="C269" s="128" t="s">
        <v>39</v>
      </c>
      <c r="D269" s="128" t="s">
        <v>278</v>
      </c>
      <c r="E269" s="128" t="s">
        <v>280</v>
      </c>
      <c r="F269" s="118" t="s">
        <v>137</v>
      </c>
      <c r="G269" s="128"/>
      <c r="H269" s="131">
        <f>H270</f>
        <v>171.1</v>
      </c>
      <c r="I269" s="129"/>
      <c r="J269" s="131">
        <f>J270</f>
        <v>21.6</v>
      </c>
      <c r="K269" s="132">
        <f t="shared" si="7"/>
        <v>12.624196376388078</v>
      </c>
    </row>
    <row r="270" spans="1:11" s="147" customFormat="1" ht="24.75" customHeight="1" x14ac:dyDescent="0.2">
      <c r="A270" s="125"/>
      <c r="B270" s="126" t="s">
        <v>254</v>
      </c>
      <c r="C270" s="128" t="s">
        <v>39</v>
      </c>
      <c r="D270" s="128" t="s">
        <v>278</v>
      </c>
      <c r="E270" s="128" t="s">
        <v>280</v>
      </c>
      <c r="F270" s="118" t="s">
        <v>121</v>
      </c>
      <c r="G270" s="128"/>
      <c r="H270" s="131">
        <v>171.1</v>
      </c>
      <c r="I270" s="129"/>
      <c r="J270" s="131">
        <v>21.6</v>
      </c>
      <c r="K270" s="132">
        <f t="shared" si="7"/>
        <v>12.624196376388078</v>
      </c>
    </row>
    <row r="271" spans="1:11" s="147" customFormat="1" ht="17.25" customHeight="1" x14ac:dyDescent="0.2">
      <c r="A271" s="125"/>
      <c r="B271" s="119" t="s">
        <v>281</v>
      </c>
      <c r="C271" s="118" t="s">
        <v>39</v>
      </c>
      <c r="D271" s="118" t="s">
        <v>282</v>
      </c>
      <c r="E271" s="128"/>
      <c r="F271" s="128"/>
      <c r="G271" s="128"/>
      <c r="H271" s="121">
        <f>SUM(H272+H275+H278+H281)</f>
        <v>735</v>
      </c>
      <c r="I271" s="122" t="e">
        <f>SUM(#REF!+I272+#REF!+I275+#REF!)</f>
        <v>#REF!</v>
      </c>
      <c r="J271" s="121">
        <f>SUM(J272+J275+J278+J281)</f>
        <v>0</v>
      </c>
      <c r="K271" s="132">
        <f t="shared" si="7"/>
        <v>0</v>
      </c>
    </row>
    <row r="272" spans="1:11" s="147" customFormat="1" ht="40.5" customHeight="1" x14ac:dyDescent="0.2">
      <c r="A272" s="125"/>
      <c r="B272" s="157" t="s">
        <v>283</v>
      </c>
      <c r="C272" s="158" t="s">
        <v>39</v>
      </c>
      <c r="D272" s="158" t="s">
        <v>282</v>
      </c>
      <c r="E272" s="160" t="s">
        <v>284</v>
      </c>
      <c r="F272" s="160"/>
      <c r="G272" s="128"/>
      <c r="H272" s="121">
        <f>SUM(H274)</f>
        <v>270</v>
      </c>
      <c r="I272" s="171" t="e">
        <f>SUM(I274)</f>
        <v>#REF!</v>
      </c>
      <c r="J272" s="121">
        <f>SUM(J274)</f>
        <v>0</v>
      </c>
      <c r="K272" s="132">
        <f t="shared" si="7"/>
        <v>0</v>
      </c>
    </row>
    <row r="273" spans="1:11" s="147" customFormat="1" ht="27" customHeight="1" x14ac:dyDescent="0.2">
      <c r="A273" s="125"/>
      <c r="B273" s="159" t="s">
        <v>346</v>
      </c>
      <c r="C273" s="160" t="s">
        <v>39</v>
      </c>
      <c r="D273" s="160" t="s">
        <v>282</v>
      </c>
      <c r="E273" s="160" t="s">
        <v>284</v>
      </c>
      <c r="F273" s="158" t="s">
        <v>137</v>
      </c>
      <c r="G273" s="128"/>
      <c r="H273" s="131">
        <f>H274</f>
        <v>270</v>
      </c>
      <c r="I273" s="171"/>
      <c r="J273" s="131">
        <f>J274</f>
        <v>0</v>
      </c>
      <c r="K273" s="132">
        <f t="shared" si="7"/>
        <v>0</v>
      </c>
    </row>
    <row r="274" spans="1:11" s="147" customFormat="1" ht="25.5" x14ac:dyDescent="0.2">
      <c r="A274" s="125"/>
      <c r="B274" s="159" t="s">
        <v>254</v>
      </c>
      <c r="C274" s="160" t="s">
        <v>39</v>
      </c>
      <c r="D274" s="160" t="s">
        <v>282</v>
      </c>
      <c r="E274" s="160" t="s">
        <v>284</v>
      </c>
      <c r="F274" s="158" t="s">
        <v>121</v>
      </c>
      <c r="G274" s="128"/>
      <c r="H274" s="131">
        <v>270</v>
      </c>
      <c r="I274" s="154" t="e">
        <f>SUM(#REF!)</f>
        <v>#REF!</v>
      </c>
      <c r="J274" s="131">
        <v>0</v>
      </c>
      <c r="K274" s="132">
        <f t="shared" si="7"/>
        <v>0</v>
      </c>
    </row>
    <row r="275" spans="1:11" s="109" customFormat="1" ht="78" customHeight="1" x14ac:dyDescent="0.2">
      <c r="A275" s="125"/>
      <c r="B275" s="153" t="s">
        <v>273</v>
      </c>
      <c r="C275" s="118" t="s">
        <v>39</v>
      </c>
      <c r="D275" s="118" t="s">
        <v>282</v>
      </c>
      <c r="E275" s="118" t="s">
        <v>285</v>
      </c>
      <c r="F275" s="118"/>
      <c r="G275" s="118"/>
      <c r="H275" s="121">
        <f>SUM(H277)</f>
        <v>175</v>
      </c>
      <c r="I275" s="171">
        <f>SUM(I277)</f>
        <v>80</v>
      </c>
      <c r="J275" s="121">
        <f>SUM(J277)</f>
        <v>0</v>
      </c>
      <c r="K275" s="123">
        <f t="shared" si="7"/>
        <v>0</v>
      </c>
    </row>
    <row r="276" spans="1:11" s="109" customFormat="1" ht="25.5" x14ac:dyDescent="0.2">
      <c r="A276" s="125"/>
      <c r="B276" s="126" t="s">
        <v>346</v>
      </c>
      <c r="C276" s="128" t="s">
        <v>39</v>
      </c>
      <c r="D276" s="128" t="s">
        <v>282</v>
      </c>
      <c r="E276" s="128" t="s">
        <v>285</v>
      </c>
      <c r="F276" s="118" t="s">
        <v>137</v>
      </c>
      <c r="G276" s="118"/>
      <c r="H276" s="131">
        <f>H277</f>
        <v>175</v>
      </c>
      <c r="I276" s="171"/>
      <c r="J276" s="131">
        <f>J277</f>
        <v>0</v>
      </c>
      <c r="K276" s="132">
        <f t="shared" si="7"/>
        <v>0</v>
      </c>
    </row>
    <row r="277" spans="1:11" s="109" customFormat="1" ht="28.5" customHeight="1" x14ac:dyDescent="0.2">
      <c r="A277" s="125"/>
      <c r="B277" s="126" t="s">
        <v>254</v>
      </c>
      <c r="C277" s="128" t="s">
        <v>39</v>
      </c>
      <c r="D277" s="128" t="s">
        <v>282</v>
      </c>
      <c r="E277" s="128" t="s">
        <v>285</v>
      </c>
      <c r="F277" s="118" t="s">
        <v>121</v>
      </c>
      <c r="G277" s="128"/>
      <c r="H277" s="131">
        <v>175</v>
      </c>
      <c r="I277" s="154">
        <f>SUM(I279:I280)</f>
        <v>80</v>
      </c>
      <c r="J277" s="131">
        <v>0</v>
      </c>
      <c r="K277" s="132">
        <f t="shared" si="7"/>
        <v>0</v>
      </c>
    </row>
    <row r="278" spans="1:11" s="109" customFormat="1" ht="80.25" customHeight="1" x14ac:dyDescent="0.2">
      <c r="A278" s="125"/>
      <c r="B278" s="153" t="s">
        <v>205</v>
      </c>
      <c r="C278" s="139" t="s">
        <v>39</v>
      </c>
      <c r="D278" s="139" t="s">
        <v>282</v>
      </c>
      <c r="E278" s="139" t="s">
        <v>206</v>
      </c>
      <c r="F278" s="139"/>
      <c r="G278" s="128"/>
      <c r="H278" s="131">
        <f>H279</f>
        <v>60</v>
      </c>
      <c r="I278" s="154"/>
      <c r="J278" s="131">
        <f>J279</f>
        <v>0</v>
      </c>
      <c r="K278" s="123">
        <f t="shared" si="7"/>
        <v>0</v>
      </c>
    </row>
    <row r="279" spans="1:11" s="109" customFormat="1" ht="25.5" customHeight="1" x14ac:dyDescent="0.2">
      <c r="A279" s="125"/>
      <c r="B279" s="163" t="s">
        <v>346</v>
      </c>
      <c r="C279" s="162" t="s">
        <v>39</v>
      </c>
      <c r="D279" s="162" t="s">
        <v>282</v>
      </c>
      <c r="E279" s="162" t="s">
        <v>206</v>
      </c>
      <c r="F279" s="139" t="s">
        <v>137</v>
      </c>
      <c r="G279" s="128"/>
      <c r="H279" s="131">
        <f>H280</f>
        <v>60</v>
      </c>
      <c r="I279" s="154">
        <v>20</v>
      </c>
      <c r="J279" s="131">
        <f>J280</f>
        <v>0</v>
      </c>
      <c r="K279" s="132">
        <f t="shared" si="7"/>
        <v>0</v>
      </c>
    </row>
    <row r="280" spans="1:11" s="109" customFormat="1" ht="27.75" customHeight="1" x14ac:dyDescent="0.2">
      <c r="A280" s="125"/>
      <c r="B280" s="163" t="s">
        <v>254</v>
      </c>
      <c r="C280" s="162" t="s">
        <v>39</v>
      </c>
      <c r="D280" s="162" t="s">
        <v>282</v>
      </c>
      <c r="E280" s="162" t="s">
        <v>206</v>
      </c>
      <c r="F280" s="139" t="s">
        <v>121</v>
      </c>
      <c r="G280" s="128"/>
      <c r="H280" s="131">
        <v>60</v>
      </c>
      <c r="I280" s="154">
        <v>60</v>
      </c>
      <c r="J280" s="131">
        <v>0</v>
      </c>
      <c r="K280" s="132">
        <f t="shared" si="7"/>
        <v>0</v>
      </c>
    </row>
    <row r="281" spans="1:11" s="109" customFormat="1" ht="80.25" customHeight="1" x14ac:dyDescent="0.2">
      <c r="A281" s="125"/>
      <c r="B281" s="153" t="s">
        <v>207</v>
      </c>
      <c r="C281" s="139" t="s">
        <v>39</v>
      </c>
      <c r="D281" s="139" t="s">
        <v>282</v>
      </c>
      <c r="E281" s="139" t="s">
        <v>208</v>
      </c>
      <c r="F281" s="162"/>
      <c r="G281" s="118"/>
      <c r="H281" s="131">
        <f>H282</f>
        <v>230</v>
      </c>
      <c r="I281" s="154"/>
      <c r="J281" s="131">
        <f>J282</f>
        <v>0</v>
      </c>
      <c r="K281" s="132">
        <f t="shared" si="7"/>
        <v>0</v>
      </c>
    </row>
    <row r="282" spans="1:11" s="109" customFormat="1" ht="25.5" customHeight="1" x14ac:dyDescent="0.2">
      <c r="A282" s="125"/>
      <c r="B282" s="163" t="s">
        <v>346</v>
      </c>
      <c r="C282" s="162" t="s">
        <v>39</v>
      </c>
      <c r="D282" s="162" t="s">
        <v>282</v>
      </c>
      <c r="E282" s="162" t="s">
        <v>208</v>
      </c>
      <c r="F282" s="139" t="s">
        <v>137</v>
      </c>
      <c r="G282" s="128"/>
      <c r="H282" s="131">
        <f>H283</f>
        <v>230</v>
      </c>
      <c r="I282" s="154"/>
      <c r="J282" s="131">
        <f>J283</f>
        <v>0</v>
      </c>
      <c r="K282" s="132">
        <f>SUM(J282/H282*100)</f>
        <v>0</v>
      </c>
    </row>
    <row r="283" spans="1:11" s="109" customFormat="1" ht="33" customHeight="1" x14ac:dyDescent="0.2">
      <c r="A283" s="125"/>
      <c r="B283" s="163" t="s">
        <v>254</v>
      </c>
      <c r="C283" s="162" t="s">
        <v>39</v>
      </c>
      <c r="D283" s="162" t="s">
        <v>282</v>
      </c>
      <c r="E283" s="162" t="s">
        <v>208</v>
      </c>
      <c r="F283" s="139" t="s">
        <v>121</v>
      </c>
      <c r="G283" s="128"/>
      <c r="H283" s="131">
        <v>230</v>
      </c>
      <c r="I283" s="154"/>
      <c r="J283" s="131">
        <v>0</v>
      </c>
      <c r="K283" s="132">
        <f t="shared" si="7"/>
        <v>0</v>
      </c>
    </row>
    <row r="284" spans="1:11" s="109" customFormat="1" ht="15.75" customHeight="1" x14ac:dyDescent="0.2">
      <c r="A284" s="125"/>
      <c r="B284" s="119" t="s">
        <v>286</v>
      </c>
      <c r="C284" s="118" t="s">
        <v>39</v>
      </c>
      <c r="D284" s="118" t="s">
        <v>287</v>
      </c>
      <c r="E284" s="118"/>
      <c r="F284" s="118"/>
      <c r="G284" s="118"/>
      <c r="H284" s="121">
        <f>SUM(H285+H296)</f>
        <v>19785.7</v>
      </c>
      <c r="I284" s="154"/>
      <c r="J284" s="121">
        <f>SUM(J285+J296)</f>
        <v>2840</v>
      </c>
      <c r="K284" s="123">
        <f t="shared" si="7"/>
        <v>14.353800977473629</v>
      </c>
    </row>
    <row r="285" spans="1:11" s="109" customFormat="1" ht="20.25" customHeight="1" x14ac:dyDescent="0.2">
      <c r="A285" s="125"/>
      <c r="B285" s="166" t="s">
        <v>288</v>
      </c>
      <c r="C285" s="118" t="s">
        <v>39</v>
      </c>
      <c r="D285" s="118" t="s">
        <v>289</v>
      </c>
      <c r="E285" s="118"/>
      <c r="F285" s="118"/>
      <c r="G285" s="118"/>
      <c r="H285" s="121">
        <f>SUM(H286)</f>
        <v>4560.5</v>
      </c>
      <c r="I285" s="154"/>
      <c r="J285" s="121">
        <f>SUM(J286)</f>
        <v>1375.8</v>
      </c>
      <c r="K285" s="123">
        <f t="shared" si="7"/>
        <v>30.16774476482842</v>
      </c>
    </row>
    <row r="286" spans="1:11" s="147" customFormat="1" ht="54.75" customHeight="1" x14ac:dyDescent="0.2">
      <c r="A286" s="125"/>
      <c r="B286" s="119" t="s">
        <v>290</v>
      </c>
      <c r="C286" s="120" t="s">
        <v>39</v>
      </c>
      <c r="D286" s="118" t="s">
        <v>289</v>
      </c>
      <c r="E286" s="118" t="s">
        <v>291</v>
      </c>
      <c r="F286" s="118"/>
      <c r="G286" s="118"/>
      <c r="H286" s="172">
        <f>H288</f>
        <v>4560.5</v>
      </c>
      <c r="I286" s="173">
        <f>I288</f>
        <v>17080</v>
      </c>
      <c r="J286" s="172">
        <f>J288</f>
        <v>1375.8</v>
      </c>
      <c r="K286" s="123">
        <f t="shared" si="7"/>
        <v>30.16774476482842</v>
      </c>
    </row>
    <row r="287" spans="1:11" s="147" customFormat="1" ht="27.75" customHeight="1" x14ac:dyDescent="0.2">
      <c r="A287" s="125"/>
      <c r="B287" s="126" t="s">
        <v>346</v>
      </c>
      <c r="C287" s="127" t="s">
        <v>39</v>
      </c>
      <c r="D287" s="128" t="s">
        <v>289</v>
      </c>
      <c r="E287" s="128" t="s">
        <v>291</v>
      </c>
      <c r="F287" s="118" t="s">
        <v>137</v>
      </c>
      <c r="G287" s="128"/>
      <c r="H287" s="174">
        <f>H288</f>
        <v>4560.5</v>
      </c>
      <c r="I287" s="173"/>
      <c r="J287" s="174">
        <f>J288</f>
        <v>1375.8</v>
      </c>
      <c r="K287" s="132">
        <f t="shared" si="7"/>
        <v>30.16774476482842</v>
      </c>
    </row>
    <row r="288" spans="1:11" s="147" customFormat="1" ht="25.5" x14ac:dyDescent="0.2">
      <c r="A288" s="125"/>
      <c r="B288" s="126" t="s">
        <v>254</v>
      </c>
      <c r="C288" s="127" t="s">
        <v>39</v>
      </c>
      <c r="D288" s="128" t="s">
        <v>289</v>
      </c>
      <c r="E288" s="128" t="s">
        <v>291</v>
      </c>
      <c r="F288" s="118" t="s">
        <v>121</v>
      </c>
      <c r="G288" s="128"/>
      <c r="H288" s="174">
        <v>4560.5</v>
      </c>
      <c r="I288" s="173">
        <f>SUM(I292:I295)</f>
        <v>17080</v>
      </c>
      <c r="J288" s="174">
        <v>1375.8</v>
      </c>
      <c r="K288" s="132">
        <f t="shared" si="7"/>
        <v>30.16774476482842</v>
      </c>
    </row>
    <row r="289" spans="1:11" s="147" customFormat="1" ht="27" hidden="1" customHeight="1" x14ac:dyDescent="0.2">
      <c r="A289" s="125"/>
      <c r="B289" s="126" t="s">
        <v>188</v>
      </c>
      <c r="C289" s="128" t="s">
        <v>39</v>
      </c>
      <c r="D289" s="128" t="s">
        <v>289</v>
      </c>
      <c r="E289" s="128" t="s">
        <v>291</v>
      </c>
      <c r="F289" s="128" t="s">
        <v>172</v>
      </c>
      <c r="G289" s="128"/>
      <c r="H289" s="174">
        <f>H290+H293+H294</f>
        <v>10361.9</v>
      </c>
      <c r="I289" s="173"/>
      <c r="J289" s="174">
        <f>J290+J293+J294</f>
        <v>10361.9</v>
      </c>
      <c r="K289" s="132">
        <f t="shared" si="7"/>
        <v>100</v>
      </c>
    </row>
    <row r="290" spans="1:11" s="147" customFormat="1" ht="15" hidden="1" x14ac:dyDescent="0.2">
      <c r="A290" s="125"/>
      <c r="B290" s="126" t="s">
        <v>173</v>
      </c>
      <c r="C290" s="128" t="s">
        <v>39</v>
      </c>
      <c r="D290" s="128" t="s">
        <v>289</v>
      </c>
      <c r="E290" s="128" t="s">
        <v>291</v>
      </c>
      <c r="F290" s="128" t="s">
        <v>172</v>
      </c>
      <c r="G290" s="118" t="s">
        <v>125</v>
      </c>
      <c r="H290" s="174">
        <f>H291+H292</f>
        <v>1589.8</v>
      </c>
      <c r="I290" s="173"/>
      <c r="J290" s="174">
        <f>J291+J292</f>
        <v>1589.8</v>
      </c>
      <c r="K290" s="151"/>
    </row>
    <row r="291" spans="1:11" s="147" customFormat="1" ht="14.25" hidden="1" customHeight="1" x14ac:dyDescent="0.2">
      <c r="A291" s="125"/>
      <c r="B291" s="126" t="s">
        <v>174</v>
      </c>
      <c r="C291" s="128" t="s">
        <v>39</v>
      </c>
      <c r="D291" s="128" t="s">
        <v>289</v>
      </c>
      <c r="E291" s="128" t="s">
        <v>291</v>
      </c>
      <c r="F291" s="128" t="s">
        <v>172</v>
      </c>
      <c r="G291" s="128" t="s">
        <v>175</v>
      </c>
      <c r="H291" s="174"/>
      <c r="I291" s="173"/>
      <c r="J291" s="174"/>
      <c r="K291" s="151"/>
    </row>
    <row r="292" spans="1:11" s="147" customFormat="1" ht="15" hidden="1" x14ac:dyDescent="0.2">
      <c r="A292" s="125"/>
      <c r="B292" s="126" t="s">
        <v>292</v>
      </c>
      <c r="C292" s="128" t="s">
        <v>39</v>
      </c>
      <c r="D292" s="128" t="s">
        <v>289</v>
      </c>
      <c r="E292" s="128" t="s">
        <v>291</v>
      </c>
      <c r="F292" s="128" t="s">
        <v>172</v>
      </c>
      <c r="G292" s="128" t="s">
        <v>164</v>
      </c>
      <c r="H292" s="174">
        <v>1589.8</v>
      </c>
      <c r="I292" s="175">
        <v>6580</v>
      </c>
      <c r="J292" s="174">
        <v>1589.8</v>
      </c>
      <c r="K292" s="151"/>
    </row>
    <row r="293" spans="1:11" s="147" customFormat="1" ht="15" hidden="1" x14ac:dyDescent="0.2">
      <c r="A293" s="125"/>
      <c r="B293" s="126" t="s">
        <v>293</v>
      </c>
      <c r="C293" s="128" t="s">
        <v>39</v>
      </c>
      <c r="D293" s="128" t="s">
        <v>289</v>
      </c>
      <c r="E293" s="128" t="s">
        <v>291</v>
      </c>
      <c r="F293" s="128" t="s">
        <v>172</v>
      </c>
      <c r="G293" s="128" t="s">
        <v>150</v>
      </c>
      <c r="H293" s="131">
        <v>8772.1</v>
      </c>
      <c r="I293" s="129">
        <v>3000</v>
      </c>
      <c r="J293" s="131">
        <v>8772.1</v>
      </c>
      <c r="K293" s="151"/>
    </row>
    <row r="294" spans="1:11" s="147" customFormat="1" ht="15" hidden="1" customHeight="1" x14ac:dyDescent="0.2">
      <c r="A294" s="125"/>
      <c r="B294" s="126" t="s">
        <v>165</v>
      </c>
      <c r="C294" s="128" t="s">
        <v>39</v>
      </c>
      <c r="D294" s="128" t="s">
        <v>289</v>
      </c>
      <c r="E294" s="128" t="s">
        <v>291</v>
      </c>
      <c r="F294" s="128" t="s">
        <v>172</v>
      </c>
      <c r="G294" s="118" t="s">
        <v>166</v>
      </c>
      <c r="H294" s="131">
        <f>H295</f>
        <v>0</v>
      </c>
      <c r="I294" s="129"/>
      <c r="J294" s="131">
        <f>J295</f>
        <v>0</v>
      </c>
      <c r="K294" s="151"/>
    </row>
    <row r="295" spans="1:11" s="109" customFormat="1" ht="14.25" hidden="1" customHeight="1" x14ac:dyDescent="0.2">
      <c r="A295" s="125"/>
      <c r="B295" s="126" t="s">
        <v>167</v>
      </c>
      <c r="C295" s="128" t="s">
        <v>39</v>
      </c>
      <c r="D295" s="128" t="s">
        <v>289</v>
      </c>
      <c r="E295" s="128" t="s">
        <v>291</v>
      </c>
      <c r="F295" s="128" t="s">
        <v>172</v>
      </c>
      <c r="G295" s="128" t="s">
        <v>168</v>
      </c>
      <c r="H295" s="131"/>
      <c r="I295" s="129">
        <v>7500</v>
      </c>
      <c r="J295" s="131"/>
      <c r="K295" s="136"/>
    </row>
    <row r="296" spans="1:11" s="109" customFormat="1" ht="17.25" customHeight="1" x14ac:dyDescent="0.2">
      <c r="A296" s="125"/>
      <c r="B296" s="124" t="s">
        <v>294</v>
      </c>
      <c r="C296" s="118" t="s">
        <v>39</v>
      </c>
      <c r="D296" s="118" t="s">
        <v>295</v>
      </c>
      <c r="E296" s="128"/>
      <c r="F296" s="128"/>
      <c r="G296" s="128"/>
      <c r="H296" s="121">
        <f>SUM(H297+H328+H331)</f>
        <v>15225.2</v>
      </c>
      <c r="I296" s="129"/>
      <c r="J296" s="121">
        <f>SUM(J297+J328+J331)</f>
        <v>1464.2</v>
      </c>
      <c r="K296" s="123">
        <f t="shared" ref="K296:K309" si="8">SUM(J296/H296*100)</f>
        <v>9.6169508446522869</v>
      </c>
    </row>
    <row r="297" spans="1:11" s="109" customFormat="1" ht="42.75" customHeight="1" x14ac:dyDescent="0.2">
      <c r="A297" s="125"/>
      <c r="B297" s="119" t="s">
        <v>296</v>
      </c>
      <c r="C297" s="118" t="s">
        <v>39</v>
      </c>
      <c r="D297" s="118" t="s">
        <v>295</v>
      </c>
      <c r="E297" s="118" t="s">
        <v>297</v>
      </c>
      <c r="F297" s="128"/>
      <c r="G297" s="128"/>
      <c r="H297" s="121">
        <f>H298+H305+H324</f>
        <v>5043</v>
      </c>
      <c r="I297" s="129"/>
      <c r="J297" s="121">
        <f>J298+J305+J324</f>
        <v>961.80000000000007</v>
      </c>
      <c r="K297" s="123">
        <f t="shared" si="8"/>
        <v>19.071980963712075</v>
      </c>
    </row>
    <row r="298" spans="1:11" s="109" customFormat="1" ht="63.75" customHeight="1" x14ac:dyDescent="0.2">
      <c r="A298" s="125"/>
      <c r="B298" s="126" t="s">
        <v>107</v>
      </c>
      <c r="C298" s="127" t="s">
        <v>39</v>
      </c>
      <c r="D298" s="128" t="s">
        <v>295</v>
      </c>
      <c r="E298" s="128" t="s">
        <v>297</v>
      </c>
      <c r="F298" s="118" t="s">
        <v>108</v>
      </c>
      <c r="G298" s="128"/>
      <c r="H298" s="131">
        <f>H299</f>
        <v>4847.8</v>
      </c>
      <c r="I298" s="129"/>
      <c r="J298" s="131">
        <f>J299</f>
        <v>940.7</v>
      </c>
      <c r="K298" s="132">
        <f t="shared" si="8"/>
        <v>19.404678410825529</v>
      </c>
    </row>
    <row r="299" spans="1:11" s="109" customFormat="1" ht="15" x14ac:dyDescent="0.2">
      <c r="A299" s="125"/>
      <c r="B299" s="126" t="s">
        <v>298</v>
      </c>
      <c r="C299" s="127" t="s">
        <v>39</v>
      </c>
      <c r="D299" s="128" t="s">
        <v>295</v>
      </c>
      <c r="E299" s="128" t="s">
        <v>297</v>
      </c>
      <c r="F299" s="118" t="s">
        <v>299</v>
      </c>
      <c r="G299" s="128"/>
      <c r="H299" s="131">
        <v>4847.8</v>
      </c>
      <c r="I299" s="129"/>
      <c r="J299" s="131">
        <v>940.7</v>
      </c>
      <c r="K299" s="132">
        <f t="shared" si="8"/>
        <v>19.404678410825529</v>
      </c>
    </row>
    <row r="300" spans="1:11" s="109" customFormat="1" ht="15" hidden="1" x14ac:dyDescent="0.2">
      <c r="A300" s="125"/>
      <c r="B300" s="126" t="s">
        <v>300</v>
      </c>
      <c r="C300" s="127" t="s">
        <v>39</v>
      </c>
      <c r="D300" s="128" t="s">
        <v>295</v>
      </c>
      <c r="E300" s="128" t="s">
        <v>297</v>
      </c>
      <c r="F300" s="118" t="s">
        <v>301</v>
      </c>
      <c r="G300" s="128"/>
      <c r="H300" s="131">
        <f>H301</f>
        <v>4387.5</v>
      </c>
      <c r="I300" s="129"/>
      <c r="J300" s="131">
        <f>J301</f>
        <v>4387.5</v>
      </c>
      <c r="K300" s="132">
        <f t="shared" si="8"/>
        <v>100</v>
      </c>
    </row>
    <row r="301" spans="1:11" s="109" customFormat="1" ht="15" hidden="1" x14ac:dyDescent="0.2">
      <c r="A301" s="125"/>
      <c r="B301" s="126" t="s">
        <v>113</v>
      </c>
      <c r="C301" s="127" t="s">
        <v>39</v>
      </c>
      <c r="D301" s="128" t="s">
        <v>295</v>
      </c>
      <c r="E301" s="128" t="s">
        <v>297</v>
      </c>
      <c r="F301" s="128" t="s">
        <v>301</v>
      </c>
      <c r="G301" s="128" t="s">
        <v>114</v>
      </c>
      <c r="H301" s="131">
        <f>H302</f>
        <v>4387.5</v>
      </c>
      <c r="I301" s="129"/>
      <c r="J301" s="131">
        <f>J302</f>
        <v>4387.5</v>
      </c>
      <c r="K301" s="132">
        <f t="shared" si="8"/>
        <v>100</v>
      </c>
    </row>
    <row r="302" spans="1:11" s="109" customFormat="1" ht="15" hidden="1" x14ac:dyDescent="0.2">
      <c r="A302" s="125"/>
      <c r="B302" s="126" t="s">
        <v>115</v>
      </c>
      <c r="C302" s="127" t="s">
        <v>39</v>
      </c>
      <c r="D302" s="128" t="s">
        <v>295</v>
      </c>
      <c r="E302" s="128" t="s">
        <v>297</v>
      </c>
      <c r="F302" s="128" t="s">
        <v>301</v>
      </c>
      <c r="G302" s="128" t="s">
        <v>116</v>
      </c>
      <c r="H302" s="131">
        <v>4387.5</v>
      </c>
      <c r="I302" s="129"/>
      <c r="J302" s="131">
        <v>4387.5</v>
      </c>
      <c r="K302" s="132">
        <f t="shared" si="8"/>
        <v>100</v>
      </c>
    </row>
    <row r="303" spans="1:11" s="109" customFormat="1" ht="42" hidden="1" customHeight="1" x14ac:dyDescent="0.2">
      <c r="A303" s="125"/>
      <c r="B303" s="126" t="s">
        <v>302</v>
      </c>
      <c r="C303" s="127" t="s">
        <v>39</v>
      </c>
      <c r="D303" s="128" t="s">
        <v>295</v>
      </c>
      <c r="E303" s="128" t="s">
        <v>297</v>
      </c>
      <c r="F303" s="118" t="s">
        <v>303</v>
      </c>
      <c r="G303" s="128"/>
      <c r="H303" s="131">
        <f>H304</f>
        <v>1325</v>
      </c>
      <c r="I303" s="129"/>
      <c r="J303" s="131">
        <f>J304</f>
        <v>1325</v>
      </c>
      <c r="K303" s="132">
        <f t="shared" si="8"/>
        <v>100</v>
      </c>
    </row>
    <row r="304" spans="1:11" s="109" customFormat="1" ht="15" hidden="1" x14ac:dyDescent="0.2">
      <c r="A304" s="125"/>
      <c r="B304" s="126" t="s">
        <v>119</v>
      </c>
      <c r="C304" s="127" t="s">
        <v>39</v>
      </c>
      <c r="D304" s="128" t="s">
        <v>295</v>
      </c>
      <c r="E304" s="128" t="s">
        <v>297</v>
      </c>
      <c r="F304" s="128" t="s">
        <v>303</v>
      </c>
      <c r="G304" s="128" t="s">
        <v>120</v>
      </c>
      <c r="H304" s="131">
        <v>1325</v>
      </c>
      <c r="I304" s="129"/>
      <c r="J304" s="131">
        <v>1325</v>
      </c>
      <c r="K304" s="132">
        <f t="shared" si="8"/>
        <v>100</v>
      </c>
    </row>
    <row r="305" spans="1:11" s="109" customFormat="1" ht="27.75" customHeight="1" x14ac:dyDescent="0.2">
      <c r="A305" s="125"/>
      <c r="B305" s="126" t="s">
        <v>346</v>
      </c>
      <c r="C305" s="127" t="s">
        <v>39</v>
      </c>
      <c r="D305" s="128" t="s">
        <v>295</v>
      </c>
      <c r="E305" s="128" t="s">
        <v>297</v>
      </c>
      <c r="F305" s="118" t="s">
        <v>137</v>
      </c>
      <c r="G305" s="128"/>
      <c r="H305" s="131">
        <f>H306</f>
        <v>195.2</v>
      </c>
      <c r="I305" s="129"/>
      <c r="J305" s="131">
        <f>J306</f>
        <v>21.1</v>
      </c>
      <c r="K305" s="132">
        <f t="shared" si="8"/>
        <v>10.809426229508198</v>
      </c>
    </row>
    <row r="306" spans="1:11" s="109" customFormat="1" ht="27.75" customHeight="1" x14ac:dyDescent="0.2">
      <c r="A306" s="125"/>
      <c r="B306" s="126" t="s">
        <v>254</v>
      </c>
      <c r="C306" s="127" t="s">
        <v>39</v>
      </c>
      <c r="D306" s="128" t="s">
        <v>295</v>
      </c>
      <c r="E306" s="128" t="s">
        <v>297</v>
      </c>
      <c r="F306" s="118" t="s">
        <v>121</v>
      </c>
      <c r="G306" s="128"/>
      <c r="H306" s="131">
        <v>195.2</v>
      </c>
      <c r="I306" s="129"/>
      <c r="J306" s="131">
        <v>21.1</v>
      </c>
      <c r="K306" s="132">
        <f t="shared" si="8"/>
        <v>10.809426229508198</v>
      </c>
    </row>
    <row r="307" spans="1:11" s="109" customFormat="1" ht="27" hidden="1" customHeight="1" x14ac:dyDescent="0.2">
      <c r="A307" s="125"/>
      <c r="B307" s="137" t="s">
        <v>158</v>
      </c>
      <c r="C307" s="127" t="s">
        <v>39</v>
      </c>
      <c r="D307" s="128" t="s">
        <v>295</v>
      </c>
      <c r="E307" s="128" t="s">
        <v>297</v>
      </c>
      <c r="F307" s="128" t="s">
        <v>123</v>
      </c>
      <c r="G307" s="128"/>
      <c r="H307" s="131">
        <f>H308+H312</f>
        <v>27.3</v>
      </c>
      <c r="I307" s="129"/>
      <c r="J307" s="131">
        <f>J308+J312</f>
        <v>27.3</v>
      </c>
      <c r="K307" s="132">
        <f t="shared" si="8"/>
        <v>100</v>
      </c>
    </row>
    <row r="308" spans="1:11" s="109" customFormat="1" ht="17.25" hidden="1" customHeight="1" x14ac:dyDescent="0.2">
      <c r="A308" s="125"/>
      <c r="B308" s="137" t="s">
        <v>124</v>
      </c>
      <c r="C308" s="127" t="s">
        <v>39</v>
      </c>
      <c r="D308" s="128" t="s">
        <v>295</v>
      </c>
      <c r="E308" s="128" t="s">
        <v>297</v>
      </c>
      <c r="F308" s="128" t="s">
        <v>123</v>
      </c>
      <c r="G308" s="118" t="s">
        <v>125</v>
      </c>
      <c r="H308" s="131">
        <f>SUM(H309:H311)</f>
        <v>27.3</v>
      </c>
      <c r="I308" s="129"/>
      <c r="J308" s="131">
        <f>SUM(J309:J311)</f>
        <v>27.3</v>
      </c>
      <c r="K308" s="132">
        <f t="shared" si="8"/>
        <v>100</v>
      </c>
    </row>
    <row r="309" spans="1:11" s="109" customFormat="1" ht="15" hidden="1" x14ac:dyDescent="0.2">
      <c r="A309" s="125"/>
      <c r="B309" s="126" t="s">
        <v>126</v>
      </c>
      <c r="C309" s="127" t="s">
        <v>39</v>
      </c>
      <c r="D309" s="128" t="s">
        <v>295</v>
      </c>
      <c r="E309" s="128" t="s">
        <v>297</v>
      </c>
      <c r="F309" s="128" t="s">
        <v>123</v>
      </c>
      <c r="G309" s="128" t="s">
        <v>127</v>
      </c>
      <c r="H309" s="131">
        <v>27.3</v>
      </c>
      <c r="I309" s="129"/>
      <c r="J309" s="131">
        <v>27.3</v>
      </c>
      <c r="K309" s="132">
        <f t="shared" si="8"/>
        <v>100</v>
      </c>
    </row>
    <row r="310" spans="1:11" s="109" customFormat="1" ht="16.5" hidden="1" customHeight="1" x14ac:dyDescent="0.2">
      <c r="A310" s="125"/>
      <c r="B310" s="126" t="s">
        <v>161</v>
      </c>
      <c r="C310" s="127" t="s">
        <v>39</v>
      </c>
      <c r="D310" s="128" t="s">
        <v>295</v>
      </c>
      <c r="E310" s="128" t="s">
        <v>297</v>
      </c>
      <c r="F310" s="128" t="s">
        <v>123</v>
      </c>
      <c r="G310" s="128" t="s">
        <v>162</v>
      </c>
      <c r="H310" s="131"/>
      <c r="I310" s="129"/>
      <c r="J310" s="131"/>
      <c r="K310" s="136"/>
    </row>
    <row r="311" spans="1:11" s="109" customFormat="1" ht="15" hidden="1" x14ac:dyDescent="0.2">
      <c r="A311" s="125"/>
      <c r="B311" s="126" t="s">
        <v>163</v>
      </c>
      <c r="C311" s="127" t="s">
        <v>39</v>
      </c>
      <c r="D311" s="128" t="s">
        <v>295</v>
      </c>
      <c r="E311" s="128" t="s">
        <v>297</v>
      </c>
      <c r="F311" s="128" t="s">
        <v>123</v>
      </c>
      <c r="G311" s="128" t="s">
        <v>164</v>
      </c>
      <c r="H311" s="131"/>
      <c r="I311" s="129"/>
      <c r="J311" s="131"/>
      <c r="K311" s="136"/>
    </row>
    <row r="312" spans="1:11" s="109" customFormat="1" ht="15" hidden="1" x14ac:dyDescent="0.2">
      <c r="A312" s="125"/>
      <c r="B312" s="126" t="s">
        <v>165</v>
      </c>
      <c r="C312" s="127" t="s">
        <v>39</v>
      </c>
      <c r="D312" s="128" t="s">
        <v>295</v>
      </c>
      <c r="E312" s="128" t="s">
        <v>297</v>
      </c>
      <c r="F312" s="128" t="s">
        <v>123</v>
      </c>
      <c r="G312" s="118" t="s">
        <v>166</v>
      </c>
      <c r="H312" s="131">
        <f>SUM(H313:H314)</f>
        <v>0</v>
      </c>
      <c r="I312" s="129"/>
      <c r="J312" s="131">
        <f>SUM(J313:J314)</f>
        <v>0</v>
      </c>
      <c r="K312" s="136"/>
    </row>
    <row r="313" spans="1:11" s="109" customFormat="1" ht="15" hidden="1" x14ac:dyDescent="0.2">
      <c r="A313" s="125"/>
      <c r="B313" s="126" t="s">
        <v>167</v>
      </c>
      <c r="C313" s="127" t="s">
        <v>39</v>
      </c>
      <c r="D313" s="128" t="s">
        <v>295</v>
      </c>
      <c r="E313" s="128" t="s">
        <v>297</v>
      </c>
      <c r="F313" s="128" t="s">
        <v>123</v>
      </c>
      <c r="G313" s="128" t="s">
        <v>168</v>
      </c>
      <c r="H313" s="131"/>
      <c r="I313" s="129"/>
      <c r="J313" s="131"/>
      <c r="K313" s="136"/>
    </row>
    <row r="314" spans="1:11" s="109" customFormat="1" ht="15" hidden="1" x14ac:dyDescent="0.2">
      <c r="A314" s="125"/>
      <c r="B314" s="126" t="s">
        <v>169</v>
      </c>
      <c r="C314" s="127" t="s">
        <v>39</v>
      </c>
      <c r="D314" s="128" t="s">
        <v>295</v>
      </c>
      <c r="E314" s="128" t="s">
        <v>297</v>
      </c>
      <c r="F314" s="128" t="s">
        <v>123</v>
      </c>
      <c r="G314" s="128" t="s">
        <v>170</v>
      </c>
      <c r="H314" s="131"/>
      <c r="I314" s="129"/>
      <c r="J314" s="131"/>
      <c r="K314" s="136"/>
    </row>
    <row r="315" spans="1:11" s="109" customFormat="1" ht="27.75" hidden="1" customHeight="1" x14ac:dyDescent="0.2">
      <c r="A315" s="125"/>
      <c r="B315" s="126" t="s">
        <v>171</v>
      </c>
      <c r="C315" s="127" t="s">
        <v>39</v>
      </c>
      <c r="D315" s="128" t="s">
        <v>295</v>
      </c>
      <c r="E315" s="128" t="s">
        <v>297</v>
      </c>
      <c r="F315" s="128" t="s">
        <v>172</v>
      </c>
      <c r="G315" s="128"/>
      <c r="H315" s="131">
        <f>H316+H321</f>
        <v>283.60000000000002</v>
      </c>
      <c r="I315" s="129"/>
      <c r="J315" s="131">
        <f>J316+J321</f>
        <v>283.60000000000002</v>
      </c>
      <c r="K315" s="136"/>
    </row>
    <row r="316" spans="1:11" s="109" customFormat="1" ht="15" hidden="1" x14ac:dyDescent="0.2">
      <c r="A316" s="125"/>
      <c r="B316" s="126" t="s">
        <v>173</v>
      </c>
      <c r="C316" s="127" t="s">
        <v>39</v>
      </c>
      <c r="D316" s="128" t="s">
        <v>295</v>
      </c>
      <c r="E316" s="128" t="s">
        <v>297</v>
      </c>
      <c r="F316" s="128" t="s">
        <v>172</v>
      </c>
      <c r="G316" s="118" t="s">
        <v>125</v>
      </c>
      <c r="H316" s="131">
        <f>SUM(H317:H320)</f>
        <v>216.4</v>
      </c>
      <c r="I316" s="129"/>
      <c r="J316" s="131">
        <f>SUM(J317:J320)</f>
        <v>216.4</v>
      </c>
      <c r="K316" s="136"/>
    </row>
    <row r="317" spans="1:11" s="109" customFormat="1" ht="15" hidden="1" x14ac:dyDescent="0.2">
      <c r="A317" s="125"/>
      <c r="B317" s="126" t="s">
        <v>126</v>
      </c>
      <c r="C317" s="127" t="s">
        <v>39</v>
      </c>
      <c r="D317" s="128" t="s">
        <v>295</v>
      </c>
      <c r="E317" s="128" t="s">
        <v>297</v>
      </c>
      <c r="F317" s="128" t="s">
        <v>172</v>
      </c>
      <c r="G317" s="128" t="s">
        <v>127</v>
      </c>
      <c r="H317" s="131"/>
      <c r="I317" s="129"/>
      <c r="J317" s="131"/>
      <c r="K317" s="136"/>
    </row>
    <row r="318" spans="1:11" s="109" customFormat="1" ht="15" hidden="1" x14ac:dyDescent="0.2">
      <c r="A318" s="125"/>
      <c r="B318" s="126" t="s">
        <v>176</v>
      </c>
      <c r="C318" s="127" t="s">
        <v>39</v>
      </c>
      <c r="D318" s="128" t="s">
        <v>295</v>
      </c>
      <c r="E318" s="128" t="s">
        <v>297</v>
      </c>
      <c r="F318" s="128" t="s">
        <v>172</v>
      </c>
      <c r="G318" s="128" t="s">
        <v>177</v>
      </c>
      <c r="H318" s="131">
        <v>25.2</v>
      </c>
      <c r="I318" s="129"/>
      <c r="J318" s="131">
        <v>25.2</v>
      </c>
      <c r="K318" s="136"/>
    </row>
    <row r="319" spans="1:11" s="109" customFormat="1" ht="15" hidden="1" x14ac:dyDescent="0.2">
      <c r="A319" s="125"/>
      <c r="B319" s="126" t="s">
        <v>161</v>
      </c>
      <c r="C319" s="127" t="s">
        <v>39</v>
      </c>
      <c r="D319" s="128" t="s">
        <v>295</v>
      </c>
      <c r="E319" s="128" t="s">
        <v>297</v>
      </c>
      <c r="F319" s="128" t="s">
        <v>172</v>
      </c>
      <c r="G319" s="128" t="s">
        <v>162</v>
      </c>
      <c r="H319" s="131">
        <v>25.7</v>
      </c>
      <c r="I319" s="129"/>
      <c r="J319" s="131">
        <v>25.7</v>
      </c>
      <c r="K319" s="136"/>
    </row>
    <row r="320" spans="1:11" s="109" customFormat="1" ht="15" hidden="1" x14ac:dyDescent="0.2">
      <c r="A320" s="125"/>
      <c r="B320" s="126" t="s">
        <v>163</v>
      </c>
      <c r="C320" s="127" t="s">
        <v>39</v>
      </c>
      <c r="D320" s="128" t="s">
        <v>295</v>
      </c>
      <c r="E320" s="128" t="s">
        <v>297</v>
      </c>
      <c r="F320" s="128" t="s">
        <v>172</v>
      </c>
      <c r="G320" s="128" t="s">
        <v>164</v>
      </c>
      <c r="H320" s="131">
        <v>165.5</v>
      </c>
      <c r="I320" s="129"/>
      <c r="J320" s="131">
        <v>165.5</v>
      </c>
      <c r="K320" s="136"/>
    </row>
    <row r="321" spans="1:11" s="109" customFormat="1" ht="15" hidden="1" x14ac:dyDescent="0.2">
      <c r="A321" s="125"/>
      <c r="B321" s="126" t="s">
        <v>165</v>
      </c>
      <c r="C321" s="127" t="s">
        <v>39</v>
      </c>
      <c r="D321" s="128" t="s">
        <v>295</v>
      </c>
      <c r="E321" s="128" t="s">
        <v>297</v>
      </c>
      <c r="F321" s="128" t="s">
        <v>172</v>
      </c>
      <c r="G321" s="118" t="s">
        <v>166</v>
      </c>
      <c r="H321" s="131">
        <v>67.2</v>
      </c>
      <c r="I321" s="129"/>
      <c r="J321" s="131">
        <v>67.2</v>
      </c>
      <c r="K321" s="136"/>
    </row>
    <row r="322" spans="1:11" s="109" customFormat="1" ht="15" hidden="1" x14ac:dyDescent="0.2">
      <c r="A322" s="125"/>
      <c r="B322" s="126" t="s">
        <v>167</v>
      </c>
      <c r="C322" s="127" t="s">
        <v>39</v>
      </c>
      <c r="D322" s="128" t="s">
        <v>295</v>
      </c>
      <c r="E322" s="128" t="s">
        <v>297</v>
      </c>
      <c r="F322" s="128" t="s">
        <v>172</v>
      </c>
      <c r="G322" s="128" t="s">
        <v>168</v>
      </c>
      <c r="H322" s="131">
        <v>3.3</v>
      </c>
      <c r="I322" s="129"/>
      <c r="J322" s="131">
        <v>3.3</v>
      </c>
      <c r="K322" s="136"/>
    </row>
    <row r="323" spans="1:11" s="109" customFormat="1" ht="15" hidden="1" x14ac:dyDescent="0.2">
      <c r="A323" s="125"/>
      <c r="B323" s="126" t="s">
        <v>169</v>
      </c>
      <c r="C323" s="127" t="s">
        <v>39</v>
      </c>
      <c r="D323" s="128" t="s">
        <v>295</v>
      </c>
      <c r="E323" s="128" t="s">
        <v>297</v>
      </c>
      <c r="F323" s="128" t="s">
        <v>172</v>
      </c>
      <c r="G323" s="128" t="s">
        <v>170</v>
      </c>
      <c r="H323" s="131">
        <v>60</v>
      </c>
      <c r="I323" s="129"/>
      <c r="J323" s="131">
        <v>60</v>
      </c>
      <c r="K323" s="136"/>
    </row>
    <row r="324" spans="1:11" s="109" customFormat="1" ht="15" hidden="1" x14ac:dyDescent="0.2">
      <c r="A324" s="125"/>
      <c r="B324" s="146" t="s">
        <v>138</v>
      </c>
      <c r="C324" s="127" t="s">
        <v>39</v>
      </c>
      <c r="D324" s="128" t="s">
        <v>295</v>
      </c>
      <c r="E324" s="128" t="s">
        <v>297</v>
      </c>
      <c r="F324" s="118" t="s">
        <v>139</v>
      </c>
      <c r="G324" s="128"/>
      <c r="H324" s="131">
        <f>H325</f>
        <v>0</v>
      </c>
      <c r="I324" s="129"/>
      <c r="J324" s="131">
        <f>J325</f>
        <v>0</v>
      </c>
      <c r="K324" s="132" t="e">
        <f t="shared" ref="K324:K372" si="9">SUM(J324/H324*100)</f>
        <v>#DIV/0!</v>
      </c>
    </row>
    <row r="325" spans="1:11" s="109" customFormat="1" ht="15" hidden="1" x14ac:dyDescent="0.2">
      <c r="A325" s="125"/>
      <c r="B325" s="126" t="s">
        <v>140</v>
      </c>
      <c r="C325" s="127" t="s">
        <v>39</v>
      </c>
      <c r="D325" s="128" t="s">
        <v>295</v>
      </c>
      <c r="E325" s="128" t="s">
        <v>297</v>
      </c>
      <c r="F325" s="118" t="s">
        <v>141</v>
      </c>
      <c r="G325" s="128"/>
      <c r="H325" s="131">
        <v>0</v>
      </c>
      <c r="I325" s="129"/>
      <c r="J325" s="131">
        <v>0</v>
      </c>
      <c r="K325" s="132" t="e">
        <f t="shared" si="9"/>
        <v>#DIV/0!</v>
      </c>
    </row>
    <row r="326" spans="1:11" s="109" customFormat="1" ht="15" hidden="1" x14ac:dyDescent="0.2">
      <c r="A326" s="125"/>
      <c r="B326" s="126" t="s">
        <v>147</v>
      </c>
      <c r="C326" s="127" t="s">
        <v>39</v>
      </c>
      <c r="D326" s="128" t="s">
        <v>295</v>
      </c>
      <c r="E326" s="128" t="s">
        <v>297</v>
      </c>
      <c r="F326" s="128" t="s">
        <v>148</v>
      </c>
      <c r="G326" s="128"/>
      <c r="H326" s="131">
        <f>H327</f>
        <v>1</v>
      </c>
      <c r="I326" s="129"/>
      <c r="J326" s="131">
        <f>J327</f>
        <v>1</v>
      </c>
      <c r="K326" s="123">
        <f t="shared" si="9"/>
        <v>100</v>
      </c>
    </row>
    <row r="327" spans="1:11" s="109" customFormat="1" ht="15" hidden="1" x14ac:dyDescent="0.2">
      <c r="A327" s="125"/>
      <c r="B327" s="126" t="s">
        <v>293</v>
      </c>
      <c r="C327" s="127" t="s">
        <v>39</v>
      </c>
      <c r="D327" s="128" t="s">
        <v>295</v>
      </c>
      <c r="E327" s="128" t="s">
        <v>297</v>
      </c>
      <c r="F327" s="128" t="s">
        <v>148</v>
      </c>
      <c r="G327" s="128" t="s">
        <v>150</v>
      </c>
      <c r="H327" s="131">
        <v>1</v>
      </c>
      <c r="I327" s="129"/>
      <c r="J327" s="131">
        <v>1</v>
      </c>
      <c r="K327" s="123">
        <f t="shared" si="9"/>
        <v>100</v>
      </c>
    </row>
    <row r="328" spans="1:11" s="109" customFormat="1" ht="27.75" customHeight="1" x14ac:dyDescent="0.2">
      <c r="A328" s="125"/>
      <c r="B328" s="119" t="s">
        <v>304</v>
      </c>
      <c r="C328" s="120" t="s">
        <v>39</v>
      </c>
      <c r="D328" s="118" t="s">
        <v>295</v>
      </c>
      <c r="E328" s="118" t="s">
        <v>305</v>
      </c>
      <c r="F328" s="118"/>
      <c r="G328" s="118"/>
      <c r="H328" s="172">
        <f>H330</f>
        <v>10142.200000000001</v>
      </c>
      <c r="I328" s="129"/>
      <c r="J328" s="172">
        <f>J330</f>
        <v>502.4</v>
      </c>
      <c r="K328" s="123">
        <f t="shared" si="9"/>
        <v>4.9535603715170273</v>
      </c>
    </row>
    <row r="329" spans="1:11" s="109" customFormat="1" ht="25.5" x14ac:dyDescent="0.2">
      <c r="A329" s="125"/>
      <c r="B329" s="126" t="s">
        <v>346</v>
      </c>
      <c r="C329" s="127" t="s">
        <v>39</v>
      </c>
      <c r="D329" s="128" t="s">
        <v>295</v>
      </c>
      <c r="E329" s="128" t="s">
        <v>305</v>
      </c>
      <c r="F329" s="118" t="s">
        <v>137</v>
      </c>
      <c r="G329" s="128"/>
      <c r="H329" s="174">
        <f>H330</f>
        <v>10142.200000000001</v>
      </c>
      <c r="I329" s="129"/>
      <c r="J329" s="174">
        <f>J330</f>
        <v>502.4</v>
      </c>
      <c r="K329" s="132">
        <f t="shared" si="9"/>
        <v>4.9535603715170273</v>
      </c>
    </row>
    <row r="330" spans="1:11" s="109" customFormat="1" ht="27" customHeight="1" x14ac:dyDescent="0.2">
      <c r="A330" s="125"/>
      <c r="B330" s="126" t="s">
        <v>254</v>
      </c>
      <c r="C330" s="127" t="s">
        <v>39</v>
      </c>
      <c r="D330" s="128" t="s">
        <v>295</v>
      </c>
      <c r="E330" s="128" t="s">
        <v>305</v>
      </c>
      <c r="F330" s="118" t="s">
        <v>121</v>
      </c>
      <c r="G330" s="128"/>
      <c r="H330" s="174">
        <v>10142.200000000001</v>
      </c>
      <c r="I330" s="129"/>
      <c r="J330" s="174">
        <v>502.4</v>
      </c>
      <c r="K330" s="132">
        <f t="shared" si="9"/>
        <v>4.9535603715170273</v>
      </c>
    </row>
    <row r="331" spans="1:11" s="109" customFormat="1" ht="80.25" customHeight="1" x14ac:dyDescent="0.2">
      <c r="A331" s="125"/>
      <c r="B331" s="153" t="s">
        <v>306</v>
      </c>
      <c r="C331" s="139" t="s">
        <v>39</v>
      </c>
      <c r="D331" s="139" t="s">
        <v>295</v>
      </c>
      <c r="E331" s="139" t="s">
        <v>206</v>
      </c>
      <c r="F331" s="162"/>
      <c r="G331" s="128"/>
      <c r="H331" s="172">
        <f>H332</f>
        <v>40</v>
      </c>
      <c r="I331" s="122"/>
      <c r="J331" s="172">
        <f>J332</f>
        <v>0</v>
      </c>
      <c r="K331" s="123">
        <f t="shared" si="9"/>
        <v>0</v>
      </c>
    </row>
    <row r="332" spans="1:11" s="109" customFormat="1" ht="27" customHeight="1" x14ac:dyDescent="0.2">
      <c r="A332" s="125"/>
      <c r="B332" s="163" t="s">
        <v>346</v>
      </c>
      <c r="C332" s="162" t="s">
        <v>39</v>
      </c>
      <c r="D332" s="162" t="s">
        <v>295</v>
      </c>
      <c r="E332" s="162" t="s">
        <v>206</v>
      </c>
      <c r="F332" s="139" t="s">
        <v>137</v>
      </c>
      <c r="G332" s="128" t="s">
        <v>175</v>
      </c>
      <c r="H332" s="174">
        <f>H333</f>
        <v>40</v>
      </c>
      <c r="I332" s="129"/>
      <c r="J332" s="174">
        <f>J333</f>
        <v>0</v>
      </c>
      <c r="K332" s="132">
        <f t="shared" si="9"/>
        <v>0</v>
      </c>
    </row>
    <row r="333" spans="1:11" s="109" customFormat="1" ht="25.5" x14ac:dyDescent="0.2">
      <c r="A333" s="125"/>
      <c r="B333" s="163" t="s">
        <v>254</v>
      </c>
      <c r="C333" s="162" t="s">
        <v>39</v>
      </c>
      <c r="D333" s="162" t="s">
        <v>295</v>
      </c>
      <c r="E333" s="162" t="s">
        <v>206</v>
      </c>
      <c r="F333" s="139" t="s">
        <v>121</v>
      </c>
      <c r="G333" s="128" t="s">
        <v>164</v>
      </c>
      <c r="H333" s="174">
        <v>40</v>
      </c>
      <c r="I333" s="129"/>
      <c r="J333" s="174">
        <v>0</v>
      </c>
      <c r="K333" s="132">
        <f t="shared" si="9"/>
        <v>0</v>
      </c>
    </row>
    <row r="334" spans="1:11" s="109" customFormat="1" ht="15" x14ac:dyDescent="0.2">
      <c r="A334" s="125"/>
      <c r="B334" s="119" t="s">
        <v>307</v>
      </c>
      <c r="C334" s="118" t="s">
        <v>39</v>
      </c>
      <c r="D334" s="118" t="s">
        <v>308</v>
      </c>
      <c r="E334" s="118"/>
      <c r="F334" s="118"/>
      <c r="G334" s="118"/>
      <c r="H334" s="121">
        <f>SUM(H335+H339+H343)</f>
        <v>22379.600000000002</v>
      </c>
      <c r="I334" s="129"/>
      <c r="J334" s="121">
        <f>SUM(J335+J339+J343)</f>
        <v>4518.2</v>
      </c>
      <c r="K334" s="123">
        <f t="shared" si="9"/>
        <v>20.188922054013474</v>
      </c>
    </row>
    <row r="335" spans="1:11" s="109" customFormat="1" ht="14.25" x14ac:dyDescent="0.2">
      <c r="A335" s="148"/>
      <c r="B335" s="157" t="s">
        <v>309</v>
      </c>
      <c r="C335" s="158" t="s">
        <v>39</v>
      </c>
      <c r="D335" s="158" t="s">
        <v>310</v>
      </c>
      <c r="E335" s="158"/>
      <c r="F335" s="160"/>
      <c r="G335" s="118"/>
      <c r="H335" s="172">
        <f>SUM(H336)</f>
        <v>826.8</v>
      </c>
      <c r="I335" s="176">
        <f>SUM(I336)</f>
        <v>83</v>
      </c>
      <c r="J335" s="172">
        <f>SUM(J336)</f>
        <v>150.5</v>
      </c>
      <c r="K335" s="123">
        <f t="shared" si="9"/>
        <v>18.202709240445092</v>
      </c>
    </row>
    <row r="336" spans="1:11" s="109" customFormat="1" ht="39.75" customHeight="1" x14ac:dyDescent="0.2">
      <c r="A336" s="148"/>
      <c r="B336" s="157" t="s">
        <v>311</v>
      </c>
      <c r="C336" s="158" t="s">
        <v>39</v>
      </c>
      <c r="D336" s="158" t="s">
        <v>310</v>
      </c>
      <c r="E336" s="140" t="s">
        <v>312</v>
      </c>
      <c r="F336" s="140"/>
      <c r="G336" s="118"/>
      <c r="H336" s="172">
        <f>SUM(H338)</f>
        <v>826.8</v>
      </c>
      <c r="I336" s="176">
        <f>SUM(I338)</f>
        <v>83</v>
      </c>
      <c r="J336" s="172">
        <f>SUM(J338)</f>
        <v>150.5</v>
      </c>
      <c r="K336" s="123">
        <f t="shared" si="9"/>
        <v>18.202709240445092</v>
      </c>
    </row>
    <row r="337" spans="1:11" s="109" customFormat="1" ht="16.5" customHeight="1" x14ac:dyDescent="0.2">
      <c r="A337" s="148"/>
      <c r="B337" s="177" t="s">
        <v>313</v>
      </c>
      <c r="C337" s="178" t="s">
        <v>39</v>
      </c>
      <c r="D337" s="160" t="s">
        <v>310</v>
      </c>
      <c r="E337" s="143" t="s">
        <v>312</v>
      </c>
      <c r="F337" s="140" t="s">
        <v>166</v>
      </c>
      <c r="G337" s="128"/>
      <c r="H337" s="174">
        <f>H338</f>
        <v>826.8</v>
      </c>
      <c r="I337" s="176"/>
      <c r="J337" s="174">
        <f>J338</f>
        <v>150.5</v>
      </c>
      <c r="K337" s="132">
        <f t="shared" si="9"/>
        <v>18.202709240445092</v>
      </c>
    </row>
    <row r="338" spans="1:11" s="109" customFormat="1" ht="18" customHeight="1" x14ac:dyDescent="0.2">
      <c r="A338" s="148"/>
      <c r="B338" s="177" t="s">
        <v>314</v>
      </c>
      <c r="C338" s="178" t="s">
        <v>39</v>
      </c>
      <c r="D338" s="160" t="s">
        <v>310</v>
      </c>
      <c r="E338" s="143" t="s">
        <v>312</v>
      </c>
      <c r="F338" s="140" t="s">
        <v>168</v>
      </c>
      <c r="G338" s="118"/>
      <c r="H338" s="174">
        <v>826.8</v>
      </c>
      <c r="I338" s="175">
        <f>SUM(I339)</f>
        <v>83</v>
      </c>
      <c r="J338" s="174">
        <v>150.5</v>
      </c>
      <c r="K338" s="132">
        <f t="shared" si="9"/>
        <v>18.202709240445092</v>
      </c>
    </row>
    <row r="339" spans="1:11" s="109" customFormat="1" ht="15.75" customHeight="1" x14ac:dyDescent="0.2">
      <c r="A339" s="148"/>
      <c r="B339" s="153" t="s">
        <v>315</v>
      </c>
      <c r="C339" s="179" t="s">
        <v>39</v>
      </c>
      <c r="D339" s="139" t="s">
        <v>316</v>
      </c>
      <c r="E339" s="143"/>
      <c r="F339" s="143"/>
      <c r="G339" s="128"/>
      <c r="H339" s="172">
        <f>H340</f>
        <v>938.4</v>
      </c>
      <c r="I339" s="176">
        <v>83</v>
      </c>
      <c r="J339" s="172">
        <f>J340</f>
        <v>179.3</v>
      </c>
      <c r="K339" s="123">
        <f t="shared" si="9"/>
        <v>19.106990622335893</v>
      </c>
    </row>
    <row r="340" spans="1:11" s="109" customFormat="1" ht="39.75" customHeight="1" x14ac:dyDescent="0.2">
      <c r="A340" s="148"/>
      <c r="B340" s="153" t="s">
        <v>317</v>
      </c>
      <c r="C340" s="179" t="s">
        <v>39</v>
      </c>
      <c r="D340" s="139" t="s">
        <v>316</v>
      </c>
      <c r="E340" s="140" t="s">
        <v>318</v>
      </c>
      <c r="F340" s="143"/>
      <c r="G340" s="128" t="s">
        <v>319</v>
      </c>
      <c r="H340" s="172">
        <f>H341</f>
        <v>938.4</v>
      </c>
      <c r="I340" s="176"/>
      <c r="J340" s="172">
        <f>J341</f>
        <v>179.3</v>
      </c>
      <c r="K340" s="123">
        <f t="shared" si="9"/>
        <v>19.106990622335893</v>
      </c>
    </row>
    <row r="341" spans="1:11" s="109" customFormat="1" ht="15.75" customHeight="1" x14ac:dyDescent="0.2">
      <c r="A341" s="148"/>
      <c r="B341" s="180" t="s">
        <v>313</v>
      </c>
      <c r="C341" s="181" t="s">
        <v>39</v>
      </c>
      <c r="D341" s="162" t="s">
        <v>316</v>
      </c>
      <c r="E341" s="143" t="s">
        <v>318</v>
      </c>
      <c r="F341" s="140" t="s">
        <v>166</v>
      </c>
      <c r="G341" s="128"/>
      <c r="H341" s="174">
        <f>H342</f>
        <v>938.4</v>
      </c>
      <c r="I341" s="175"/>
      <c r="J341" s="174">
        <f>J342</f>
        <v>179.3</v>
      </c>
      <c r="K341" s="132">
        <f t="shared" si="9"/>
        <v>19.106990622335893</v>
      </c>
    </row>
    <row r="342" spans="1:11" s="109" customFormat="1" ht="15.75" customHeight="1" x14ac:dyDescent="0.2">
      <c r="A342" s="148"/>
      <c r="B342" s="180" t="s">
        <v>314</v>
      </c>
      <c r="C342" s="181" t="s">
        <v>39</v>
      </c>
      <c r="D342" s="162" t="s">
        <v>316</v>
      </c>
      <c r="E342" s="143" t="s">
        <v>318</v>
      </c>
      <c r="F342" s="140" t="s">
        <v>168</v>
      </c>
      <c r="G342" s="128"/>
      <c r="H342" s="174">
        <v>938.4</v>
      </c>
      <c r="I342" s="175"/>
      <c r="J342" s="174">
        <v>179.3</v>
      </c>
      <c r="K342" s="132">
        <f t="shared" si="9"/>
        <v>19.106990622335893</v>
      </c>
    </row>
    <row r="343" spans="1:11" ht="12.75" customHeight="1" x14ac:dyDescent="0.2">
      <c r="A343" s="125"/>
      <c r="B343" s="119" t="s">
        <v>320</v>
      </c>
      <c r="C343" s="120" t="s">
        <v>39</v>
      </c>
      <c r="D343" s="118" t="s">
        <v>321</v>
      </c>
      <c r="E343" s="118"/>
      <c r="F343" s="128"/>
      <c r="G343" s="128"/>
      <c r="H343" s="172">
        <f>SUM(H344+H349)</f>
        <v>20614.400000000001</v>
      </c>
      <c r="I343" s="176" t="e">
        <f>SUM(I344+I349)+#REF!</f>
        <v>#REF!</v>
      </c>
      <c r="J343" s="172">
        <f>SUM(J344+J349)</f>
        <v>4188.3999999999996</v>
      </c>
      <c r="K343" s="123">
        <f t="shared" si="9"/>
        <v>20.317836075752869</v>
      </c>
    </row>
    <row r="344" spans="1:11" ht="58.5" customHeight="1" x14ac:dyDescent="0.2">
      <c r="A344" s="125"/>
      <c r="B344" s="119" t="s">
        <v>322</v>
      </c>
      <c r="C344" s="120" t="s">
        <v>39</v>
      </c>
      <c r="D344" s="118" t="s">
        <v>321</v>
      </c>
      <c r="E344" s="118" t="s">
        <v>323</v>
      </c>
      <c r="F344" s="118"/>
      <c r="G344" s="118"/>
      <c r="H344" s="172">
        <f>SUM(H346)</f>
        <v>12513.5</v>
      </c>
      <c r="I344" s="176">
        <f>SUM(I346)</f>
        <v>6449</v>
      </c>
      <c r="J344" s="172">
        <f>SUM(J346)</f>
        <v>2961</v>
      </c>
      <c r="K344" s="123">
        <f t="shared" si="9"/>
        <v>23.662444559875333</v>
      </c>
    </row>
    <row r="345" spans="1:11" ht="15" customHeight="1" x14ac:dyDescent="0.2">
      <c r="A345" s="125"/>
      <c r="B345" s="182" t="s">
        <v>313</v>
      </c>
      <c r="C345" s="127" t="s">
        <v>39</v>
      </c>
      <c r="D345" s="128" t="s">
        <v>321</v>
      </c>
      <c r="E345" s="128" t="s">
        <v>323</v>
      </c>
      <c r="F345" s="118" t="s">
        <v>166</v>
      </c>
      <c r="G345" s="128"/>
      <c r="H345" s="174">
        <f>H346</f>
        <v>12513.5</v>
      </c>
      <c r="I345" s="176"/>
      <c r="J345" s="174">
        <f>J346</f>
        <v>2961</v>
      </c>
      <c r="K345" s="132">
        <f t="shared" si="9"/>
        <v>23.662444559875333</v>
      </c>
    </row>
    <row r="346" spans="1:11" ht="18.75" customHeight="1" x14ac:dyDescent="0.2">
      <c r="A346" s="125"/>
      <c r="B346" s="126" t="s">
        <v>314</v>
      </c>
      <c r="C346" s="127" t="s">
        <v>39</v>
      </c>
      <c r="D346" s="128" t="s">
        <v>321</v>
      </c>
      <c r="E346" s="128" t="s">
        <v>323</v>
      </c>
      <c r="F346" s="118" t="s">
        <v>168</v>
      </c>
      <c r="G346" s="128"/>
      <c r="H346" s="174">
        <v>12513.5</v>
      </c>
      <c r="I346" s="175">
        <v>6449</v>
      </c>
      <c r="J346" s="174">
        <v>2961</v>
      </c>
      <c r="K346" s="132">
        <f t="shared" si="9"/>
        <v>23.662444559875333</v>
      </c>
    </row>
    <row r="347" spans="1:11" ht="27" hidden="1" customHeight="1" x14ac:dyDescent="0.2">
      <c r="A347" s="125"/>
      <c r="B347" s="126" t="s">
        <v>324</v>
      </c>
      <c r="C347" s="127" t="s">
        <v>39</v>
      </c>
      <c r="D347" s="128" t="s">
        <v>321</v>
      </c>
      <c r="E347" s="128" t="s">
        <v>323</v>
      </c>
      <c r="F347" s="128" t="s">
        <v>325</v>
      </c>
      <c r="G347" s="128"/>
      <c r="H347" s="174">
        <f>H348</f>
        <v>10426.9</v>
      </c>
      <c r="I347" s="175"/>
      <c r="J347" s="174">
        <f>J348</f>
        <v>10426.9</v>
      </c>
      <c r="K347" s="132">
        <f t="shared" si="9"/>
        <v>100</v>
      </c>
    </row>
    <row r="348" spans="1:11" ht="15" hidden="1" x14ac:dyDescent="0.2">
      <c r="A348" s="125"/>
      <c r="B348" s="126" t="s">
        <v>326</v>
      </c>
      <c r="C348" s="127" t="s">
        <v>39</v>
      </c>
      <c r="D348" s="128" t="s">
        <v>321</v>
      </c>
      <c r="E348" s="128" t="s">
        <v>323</v>
      </c>
      <c r="F348" s="128" t="s">
        <v>325</v>
      </c>
      <c r="G348" s="128" t="s">
        <v>327</v>
      </c>
      <c r="H348" s="174">
        <v>10426.9</v>
      </c>
      <c r="I348" s="175">
        <v>6449</v>
      </c>
      <c r="J348" s="174">
        <v>10426.9</v>
      </c>
      <c r="K348" s="132">
        <f t="shared" si="9"/>
        <v>100</v>
      </c>
    </row>
    <row r="349" spans="1:11" ht="51" x14ac:dyDescent="0.2">
      <c r="A349" s="125"/>
      <c r="B349" s="119" t="s">
        <v>328</v>
      </c>
      <c r="C349" s="120" t="s">
        <v>39</v>
      </c>
      <c r="D349" s="118" t="s">
        <v>321</v>
      </c>
      <c r="E349" s="118" t="s">
        <v>329</v>
      </c>
      <c r="F349" s="128"/>
      <c r="G349" s="128"/>
      <c r="H349" s="172">
        <f>SUM(H351)</f>
        <v>8100.9</v>
      </c>
      <c r="I349" s="176">
        <f>SUM(I351)</f>
        <v>1788.5</v>
      </c>
      <c r="J349" s="172">
        <f>SUM(J351)</f>
        <v>1227.4000000000001</v>
      </c>
      <c r="K349" s="123">
        <f t="shared" si="9"/>
        <v>15.151402930538586</v>
      </c>
    </row>
    <row r="350" spans="1:11" ht="15" x14ac:dyDescent="0.2">
      <c r="A350" s="125"/>
      <c r="B350" s="182" t="s">
        <v>313</v>
      </c>
      <c r="C350" s="127" t="s">
        <v>39</v>
      </c>
      <c r="D350" s="128" t="s">
        <v>321</v>
      </c>
      <c r="E350" s="128" t="s">
        <v>329</v>
      </c>
      <c r="F350" s="118" t="s">
        <v>166</v>
      </c>
      <c r="G350" s="128"/>
      <c r="H350" s="174">
        <f>H351</f>
        <v>8100.9</v>
      </c>
      <c r="I350" s="176"/>
      <c r="J350" s="174">
        <f>J351</f>
        <v>1227.4000000000001</v>
      </c>
      <c r="K350" s="132">
        <f t="shared" si="9"/>
        <v>15.151402930538586</v>
      </c>
    </row>
    <row r="351" spans="1:11" ht="26.25" customHeight="1" x14ac:dyDescent="0.2">
      <c r="A351" s="125"/>
      <c r="B351" s="183" t="s">
        <v>330</v>
      </c>
      <c r="C351" s="127" t="s">
        <v>39</v>
      </c>
      <c r="D351" s="128" t="s">
        <v>321</v>
      </c>
      <c r="E351" s="128" t="s">
        <v>329</v>
      </c>
      <c r="F351" s="118" t="s">
        <v>331</v>
      </c>
      <c r="G351" s="128"/>
      <c r="H351" s="174">
        <v>8100.9</v>
      </c>
      <c r="I351" s="175">
        <v>1788.5</v>
      </c>
      <c r="J351" s="174">
        <v>1227.4000000000001</v>
      </c>
      <c r="K351" s="123">
        <f t="shared" si="9"/>
        <v>15.151402930538586</v>
      </c>
    </row>
    <row r="352" spans="1:11" ht="25.5" hidden="1" customHeight="1" x14ac:dyDescent="0.2">
      <c r="A352" s="125"/>
      <c r="B352" s="146" t="s">
        <v>332</v>
      </c>
      <c r="C352" s="156" t="s">
        <v>39</v>
      </c>
      <c r="D352" s="128" t="s">
        <v>321</v>
      </c>
      <c r="E352" s="128" t="s">
        <v>329</v>
      </c>
      <c r="F352" s="128" t="s">
        <v>333</v>
      </c>
      <c r="G352" s="128"/>
      <c r="H352" s="174">
        <f>H353</f>
        <v>5352</v>
      </c>
      <c r="I352" s="175"/>
      <c r="J352" s="174">
        <f>J353</f>
        <v>5352</v>
      </c>
      <c r="K352" s="123">
        <f t="shared" si="9"/>
        <v>100</v>
      </c>
    </row>
    <row r="353" spans="1:11" ht="15" hidden="1" x14ac:dyDescent="0.2">
      <c r="A353" s="125"/>
      <c r="B353" s="126" t="s">
        <v>163</v>
      </c>
      <c r="C353" s="156" t="s">
        <v>39</v>
      </c>
      <c r="D353" s="128" t="s">
        <v>321</v>
      </c>
      <c r="E353" s="128" t="s">
        <v>329</v>
      </c>
      <c r="F353" s="128" t="s">
        <v>333</v>
      </c>
      <c r="G353" s="128" t="s">
        <v>164</v>
      </c>
      <c r="H353" s="174">
        <v>5352</v>
      </c>
      <c r="I353" s="175">
        <v>1788.5</v>
      </c>
      <c r="J353" s="174">
        <v>5352</v>
      </c>
      <c r="K353" s="123">
        <f t="shared" si="9"/>
        <v>100</v>
      </c>
    </row>
    <row r="354" spans="1:11" ht="15.75" customHeight="1" x14ac:dyDescent="0.2">
      <c r="A354" s="125"/>
      <c r="B354" s="119" t="s">
        <v>334</v>
      </c>
      <c r="C354" s="184" t="s">
        <v>39</v>
      </c>
      <c r="D354" s="118" t="s">
        <v>335</v>
      </c>
      <c r="E354" s="128"/>
      <c r="F354" s="128"/>
      <c r="G354" s="128"/>
      <c r="H354" s="172">
        <f>SUM(H355)</f>
        <v>1944.3</v>
      </c>
      <c r="I354" s="175"/>
      <c r="J354" s="172">
        <f>SUM(J355)</f>
        <v>376.3</v>
      </c>
      <c r="K354" s="123">
        <f t="shared" si="9"/>
        <v>19.354009154965798</v>
      </c>
    </row>
    <row r="355" spans="1:11" ht="14.25" customHeight="1" x14ac:dyDescent="0.2">
      <c r="A355" s="125"/>
      <c r="B355" s="119" t="s">
        <v>336</v>
      </c>
      <c r="C355" s="184" t="s">
        <v>39</v>
      </c>
      <c r="D355" s="118" t="s">
        <v>337</v>
      </c>
      <c r="E355" s="118"/>
      <c r="F355" s="128"/>
      <c r="G355" s="128"/>
      <c r="H355" s="172">
        <f>SUM(H356)</f>
        <v>1944.3</v>
      </c>
      <c r="I355" s="176">
        <f>SUM(I356)</f>
        <v>1000</v>
      </c>
      <c r="J355" s="172">
        <f>SUM(J356)</f>
        <v>376.3</v>
      </c>
      <c r="K355" s="123">
        <f t="shared" si="9"/>
        <v>19.354009154965798</v>
      </c>
    </row>
    <row r="356" spans="1:11" ht="67.5" customHeight="1" x14ac:dyDescent="0.2">
      <c r="A356" s="125"/>
      <c r="B356" s="119" t="s">
        <v>338</v>
      </c>
      <c r="C356" s="118" t="s">
        <v>39</v>
      </c>
      <c r="D356" s="118" t="s">
        <v>337</v>
      </c>
      <c r="E356" s="118" t="s">
        <v>339</v>
      </c>
      <c r="F356" s="128"/>
      <c r="G356" s="128"/>
      <c r="H356" s="172">
        <f>SUM(H358)</f>
        <v>1944.3</v>
      </c>
      <c r="I356" s="176">
        <f>SUM(I358)</f>
        <v>1000</v>
      </c>
      <c r="J356" s="172">
        <f>SUM(J358)</f>
        <v>376.3</v>
      </c>
      <c r="K356" s="123">
        <f t="shared" si="9"/>
        <v>19.354009154965798</v>
      </c>
    </row>
    <row r="357" spans="1:11" ht="24.75" customHeight="1" x14ac:dyDescent="0.2">
      <c r="A357" s="125"/>
      <c r="B357" s="126" t="s">
        <v>346</v>
      </c>
      <c r="C357" s="128" t="s">
        <v>39</v>
      </c>
      <c r="D357" s="128" t="s">
        <v>337</v>
      </c>
      <c r="E357" s="128" t="s">
        <v>339</v>
      </c>
      <c r="F357" s="118" t="s">
        <v>137</v>
      </c>
      <c r="G357" s="128"/>
      <c r="H357" s="174">
        <f>H358</f>
        <v>1944.3</v>
      </c>
      <c r="I357" s="176"/>
      <c r="J357" s="174">
        <f>J358</f>
        <v>376.3</v>
      </c>
      <c r="K357" s="132">
        <f t="shared" si="9"/>
        <v>19.354009154965798</v>
      </c>
    </row>
    <row r="358" spans="1:11" ht="24.75" customHeight="1" x14ac:dyDescent="0.2">
      <c r="A358" s="125"/>
      <c r="B358" s="126" t="s">
        <v>254</v>
      </c>
      <c r="C358" s="128" t="s">
        <v>39</v>
      </c>
      <c r="D358" s="128" t="s">
        <v>337</v>
      </c>
      <c r="E358" s="128" t="s">
        <v>339</v>
      </c>
      <c r="F358" s="118" t="s">
        <v>121</v>
      </c>
      <c r="G358" s="128"/>
      <c r="H358" s="174">
        <v>1944.3</v>
      </c>
      <c r="I358" s="175">
        <v>1000</v>
      </c>
      <c r="J358" s="174">
        <v>376.3</v>
      </c>
      <c r="K358" s="132">
        <f t="shared" si="9"/>
        <v>19.354009154965798</v>
      </c>
    </row>
    <row r="359" spans="1:11" ht="25.5" hidden="1" x14ac:dyDescent="0.2">
      <c r="A359" s="125"/>
      <c r="B359" s="126" t="s">
        <v>187</v>
      </c>
      <c r="C359" s="156" t="s">
        <v>39</v>
      </c>
      <c r="D359" s="128" t="s">
        <v>337</v>
      </c>
      <c r="E359" s="128" t="s">
        <v>339</v>
      </c>
      <c r="F359" s="128" t="s">
        <v>172</v>
      </c>
      <c r="G359" s="128"/>
      <c r="H359" s="174">
        <f>H360+H361+H362</f>
        <v>896.5</v>
      </c>
      <c r="I359" s="175"/>
      <c r="J359" s="174">
        <f>J360+J361+J362</f>
        <v>896.5</v>
      </c>
      <c r="K359" s="132">
        <f t="shared" si="9"/>
        <v>100</v>
      </c>
    </row>
    <row r="360" spans="1:11" ht="15" hidden="1" customHeight="1" x14ac:dyDescent="0.2">
      <c r="A360" s="125"/>
      <c r="B360" s="126" t="s">
        <v>163</v>
      </c>
      <c r="C360" s="156" t="s">
        <v>39</v>
      </c>
      <c r="D360" s="128" t="s">
        <v>337</v>
      </c>
      <c r="E360" s="128" t="s">
        <v>339</v>
      </c>
      <c r="F360" s="128" t="s">
        <v>172</v>
      </c>
      <c r="G360" s="128" t="s">
        <v>164</v>
      </c>
      <c r="H360" s="174">
        <v>808.2</v>
      </c>
      <c r="I360" s="175">
        <v>800</v>
      </c>
      <c r="J360" s="174">
        <v>808.2</v>
      </c>
      <c r="K360" s="132">
        <f t="shared" si="9"/>
        <v>100</v>
      </c>
    </row>
    <row r="361" spans="1:11" ht="15" hidden="1" x14ac:dyDescent="0.2">
      <c r="A361" s="125"/>
      <c r="B361" s="126" t="s">
        <v>149</v>
      </c>
      <c r="C361" s="156" t="s">
        <v>39</v>
      </c>
      <c r="D361" s="128" t="s">
        <v>337</v>
      </c>
      <c r="E361" s="128" t="s">
        <v>339</v>
      </c>
      <c r="F361" s="128" t="s">
        <v>172</v>
      </c>
      <c r="G361" s="128" t="s">
        <v>150</v>
      </c>
      <c r="H361" s="174">
        <v>88.3</v>
      </c>
      <c r="I361" s="175">
        <v>200</v>
      </c>
      <c r="J361" s="174">
        <v>88.3</v>
      </c>
      <c r="K361" s="132">
        <f t="shared" si="9"/>
        <v>100</v>
      </c>
    </row>
    <row r="362" spans="1:11" ht="15" hidden="1" x14ac:dyDescent="0.2">
      <c r="A362" s="125"/>
      <c r="B362" s="126" t="s">
        <v>165</v>
      </c>
      <c r="C362" s="156" t="s">
        <v>39</v>
      </c>
      <c r="D362" s="128" t="s">
        <v>337</v>
      </c>
      <c r="E362" s="128" t="s">
        <v>339</v>
      </c>
      <c r="F362" s="128" t="s">
        <v>172</v>
      </c>
      <c r="G362" s="128" t="s">
        <v>166</v>
      </c>
      <c r="H362" s="174">
        <f>H363</f>
        <v>0</v>
      </c>
      <c r="I362" s="175"/>
      <c r="J362" s="174">
        <f>J363</f>
        <v>0</v>
      </c>
      <c r="K362" s="132" t="e">
        <f t="shared" si="9"/>
        <v>#DIV/0!</v>
      </c>
    </row>
    <row r="363" spans="1:11" ht="15" hidden="1" x14ac:dyDescent="0.2">
      <c r="A363" s="125"/>
      <c r="B363" s="126" t="s">
        <v>167</v>
      </c>
      <c r="C363" s="156" t="s">
        <v>39</v>
      </c>
      <c r="D363" s="128" t="s">
        <v>337</v>
      </c>
      <c r="E363" s="128" t="s">
        <v>339</v>
      </c>
      <c r="F363" s="128" t="s">
        <v>172</v>
      </c>
      <c r="G363" s="128" t="s">
        <v>168</v>
      </c>
      <c r="H363" s="174"/>
      <c r="I363" s="175"/>
      <c r="J363" s="174"/>
      <c r="K363" s="132" t="e">
        <f t="shared" si="9"/>
        <v>#DIV/0!</v>
      </c>
    </row>
    <row r="364" spans="1:11" ht="14.25" customHeight="1" x14ac:dyDescent="0.2">
      <c r="A364" s="125"/>
      <c r="B364" s="119" t="s">
        <v>340</v>
      </c>
      <c r="C364" s="184" t="s">
        <v>39</v>
      </c>
      <c r="D364" s="118" t="s">
        <v>341</v>
      </c>
      <c r="E364" s="128"/>
      <c r="F364" s="128"/>
      <c r="G364" s="128"/>
      <c r="H364" s="172">
        <f>H365</f>
        <v>840</v>
      </c>
      <c r="I364" s="175"/>
      <c r="J364" s="172">
        <f>J365</f>
        <v>140</v>
      </c>
      <c r="K364" s="123">
        <f t="shared" si="9"/>
        <v>16.666666666666664</v>
      </c>
    </row>
    <row r="365" spans="1:11" ht="14.25" customHeight="1" x14ac:dyDescent="0.2">
      <c r="A365" s="125"/>
      <c r="B365" s="119" t="s">
        <v>342</v>
      </c>
      <c r="C365" s="184" t="s">
        <v>39</v>
      </c>
      <c r="D365" s="118" t="s">
        <v>343</v>
      </c>
      <c r="E365" s="118"/>
      <c r="F365" s="128"/>
      <c r="G365" s="128"/>
      <c r="H365" s="172">
        <f>SUM(H366)</f>
        <v>840</v>
      </c>
      <c r="I365" s="176">
        <f>SUM(I366)</f>
        <v>1800</v>
      </c>
      <c r="J365" s="172">
        <f>SUM(J366)</f>
        <v>140</v>
      </c>
      <c r="K365" s="123">
        <f t="shared" si="9"/>
        <v>16.666666666666664</v>
      </c>
    </row>
    <row r="366" spans="1:11" ht="51" x14ac:dyDescent="0.2">
      <c r="A366" s="125"/>
      <c r="B366" s="119" t="s">
        <v>201</v>
      </c>
      <c r="C366" s="118" t="s">
        <v>39</v>
      </c>
      <c r="D366" s="118" t="s">
        <v>343</v>
      </c>
      <c r="E366" s="118" t="s">
        <v>202</v>
      </c>
      <c r="F366" s="118"/>
      <c r="G366" s="118"/>
      <c r="H366" s="172">
        <f>SUM(H368)</f>
        <v>840</v>
      </c>
      <c r="I366" s="185">
        <f>SUM(I368)</f>
        <v>1800</v>
      </c>
      <c r="J366" s="172">
        <f>SUM(J368)</f>
        <v>140</v>
      </c>
      <c r="K366" s="123">
        <f t="shared" si="9"/>
        <v>16.666666666666664</v>
      </c>
    </row>
    <row r="367" spans="1:11" ht="24.75" customHeight="1" x14ac:dyDescent="0.2">
      <c r="A367" s="125"/>
      <c r="B367" s="126" t="s">
        <v>346</v>
      </c>
      <c r="C367" s="128" t="s">
        <v>39</v>
      </c>
      <c r="D367" s="128" t="s">
        <v>343</v>
      </c>
      <c r="E367" s="128" t="s">
        <v>202</v>
      </c>
      <c r="F367" s="118" t="s">
        <v>137</v>
      </c>
      <c r="G367" s="128"/>
      <c r="H367" s="174">
        <f>H368</f>
        <v>840</v>
      </c>
      <c r="I367" s="173"/>
      <c r="J367" s="174">
        <f>J368</f>
        <v>140</v>
      </c>
      <c r="K367" s="132">
        <f t="shared" si="9"/>
        <v>16.666666666666664</v>
      </c>
    </row>
    <row r="368" spans="1:11" ht="24.75" customHeight="1" x14ac:dyDescent="0.2">
      <c r="A368" s="125"/>
      <c r="B368" s="126" t="s">
        <v>254</v>
      </c>
      <c r="C368" s="128" t="s">
        <v>39</v>
      </c>
      <c r="D368" s="128" t="s">
        <v>343</v>
      </c>
      <c r="E368" s="128" t="s">
        <v>202</v>
      </c>
      <c r="F368" s="118" t="s">
        <v>121</v>
      </c>
      <c r="G368" s="155"/>
      <c r="H368" s="174">
        <v>840</v>
      </c>
      <c r="I368" s="175">
        <f>SUM(I370:I371)</f>
        <v>1800</v>
      </c>
      <c r="J368" s="174">
        <v>140</v>
      </c>
      <c r="K368" s="132">
        <f t="shared" si="9"/>
        <v>16.666666666666664</v>
      </c>
    </row>
    <row r="369" spans="1:11" ht="27.75" hidden="1" customHeight="1" x14ac:dyDescent="0.2">
      <c r="A369" s="125"/>
      <c r="B369" s="126" t="s">
        <v>187</v>
      </c>
      <c r="C369" s="156" t="s">
        <v>39</v>
      </c>
      <c r="D369" s="128" t="s">
        <v>343</v>
      </c>
      <c r="E369" s="128" t="s">
        <v>202</v>
      </c>
      <c r="F369" s="128" t="s">
        <v>172</v>
      </c>
      <c r="G369" s="155"/>
      <c r="H369" s="174">
        <f>H370</f>
        <v>1377.5</v>
      </c>
      <c r="I369" s="175"/>
      <c r="J369" s="174">
        <f>J370</f>
        <v>1377.5</v>
      </c>
      <c r="K369" s="132">
        <f t="shared" si="9"/>
        <v>100</v>
      </c>
    </row>
    <row r="370" spans="1:11" ht="15" hidden="1" x14ac:dyDescent="0.2">
      <c r="A370" s="125"/>
      <c r="B370" s="126" t="s">
        <v>163</v>
      </c>
      <c r="C370" s="156" t="s">
        <v>39</v>
      </c>
      <c r="D370" s="128" t="s">
        <v>343</v>
      </c>
      <c r="E370" s="128" t="s">
        <v>202</v>
      </c>
      <c r="F370" s="128" t="s">
        <v>172</v>
      </c>
      <c r="G370" s="128" t="s">
        <v>164</v>
      </c>
      <c r="H370" s="174">
        <v>1377.5</v>
      </c>
      <c r="I370" s="175">
        <v>1700</v>
      </c>
      <c r="J370" s="174">
        <v>1377.5</v>
      </c>
      <c r="K370" s="132">
        <f t="shared" si="9"/>
        <v>100</v>
      </c>
    </row>
    <row r="371" spans="1:11" ht="14.25" hidden="1" customHeight="1" x14ac:dyDescent="0.2">
      <c r="A371" s="125"/>
      <c r="B371" s="126" t="s">
        <v>169</v>
      </c>
      <c r="C371" s="156" t="s">
        <v>39</v>
      </c>
      <c r="D371" s="128" t="s">
        <v>343</v>
      </c>
      <c r="E371" s="128" t="s">
        <v>202</v>
      </c>
      <c r="F371" s="128" t="s">
        <v>172</v>
      </c>
      <c r="G371" s="128" t="s">
        <v>170</v>
      </c>
      <c r="H371" s="174"/>
      <c r="I371" s="175">
        <v>100</v>
      </c>
      <c r="J371" s="174"/>
      <c r="K371" s="132" t="e">
        <f t="shared" si="9"/>
        <v>#DIV/0!</v>
      </c>
    </row>
    <row r="372" spans="1:11" ht="14.25" x14ac:dyDescent="0.2">
      <c r="A372" s="148"/>
      <c r="B372" s="186" t="s">
        <v>344</v>
      </c>
      <c r="C372" s="187"/>
      <c r="D372" s="118"/>
      <c r="E372" s="118"/>
      <c r="F372" s="188"/>
      <c r="G372" s="155"/>
      <c r="H372" s="121">
        <f>SUM(H11+H52)</f>
        <v>115088.70000000001</v>
      </c>
      <c r="I372" s="189" t="e">
        <f>SUM(I11+I52)</f>
        <v>#REF!</v>
      </c>
      <c r="J372" s="121">
        <f>SUM(J11+J52)</f>
        <v>13841.6</v>
      </c>
      <c r="K372" s="123">
        <f t="shared" si="9"/>
        <v>12.026897514699531</v>
      </c>
    </row>
    <row r="374" spans="1:11" s="190" customFormat="1" ht="12.75" customHeight="1" x14ac:dyDescent="0.2">
      <c r="A374" s="201" t="s">
        <v>345</v>
      </c>
      <c r="B374" s="201"/>
      <c r="C374" s="201"/>
      <c r="D374" s="201"/>
      <c r="E374" s="201"/>
      <c r="F374" s="201"/>
      <c r="G374" s="201"/>
      <c r="H374" s="201"/>
      <c r="I374" s="201"/>
      <c r="J374" s="201"/>
      <c r="K374" s="201"/>
    </row>
    <row r="375" spans="1:11" s="190" customFormat="1" ht="12.75" customHeight="1" x14ac:dyDescent="0.2">
      <c r="A375" s="201"/>
      <c r="B375" s="201"/>
      <c r="C375" s="201"/>
      <c r="D375" s="201"/>
      <c r="E375" s="201"/>
      <c r="F375" s="201"/>
      <c r="G375" s="201"/>
      <c r="H375" s="201"/>
      <c r="I375" s="201"/>
      <c r="J375" s="201"/>
      <c r="K375" s="201"/>
    </row>
    <row r="376" spans="1:11" s="190" customFormat="1" ht="12.75" customHeight="1" x14ac:dyDescent="0.2">
      <c r="A376" s="201"/>
      <c r="B376" s="201"/>
      <c r="C376" s="201"/>
      <c r="D376" s="201"/>
      <c r="E376" s="201"/>
      <c r="F376" s="201"/>
      <c r="G376" s="201"/>
      <c r="H376" s="201"/>
      <c r="I376" s="201"/>
      <c r="J376" s="201"/>
      <c r="K376" s="201"/>
    </row>
    <row r="377" spans="1:11" s="190" customFormat="1" ht="12.75" customHeight="1" x14ac:dyDescent="0.2">
      <c r="A377" s="201"/>
      <c r="B377" s="201"/>
      <c r="C377" s="201"/>
      <c r="D377" s="201"/>
      <c r="E377" s="201"/>
      <c r="F377" s="201"/>
      <c r="G377" s="201"/>
      <c r="H377" s="201"/>
      <c r="I377" s="201"/>
      <c r="J377" s="201"/>
      <c r="K377" s="201"/>
    </row>
    <row r="378" spans="1:11" s="190" customFormat="1" ht="40.5" customHeight="1" x14ac:dyDescent="0.2">
      <c r="A378" s="201"/>
      <c r="B378" s="201"/>
      <c r="C378" s="201"/>
      <c r="D378" s="201"/>
      <c r="E378" s="201"/>
      <c r="F378" s="201"/>
      <c r="G378" s="201"/>
      <c r="H378" s="201"/>
      <c r="I378" s="201"/>
      <c r="J378" s="201"/>
      <c r="K378" s="201"/>
    </row>
  </sheetData>
  <mergeCells count="7">
    <mergeCell ref="A374:K378"/>
    <mergeCell ref="E2:I2"/>
    <mergeCell ref="J2:N2"/>
    <mergeCell ref="F3:I3"/>
    <mergeCell ref="J3:K3"/>
    <mergeCell ref="A4:J4"/>
    <mergeCell ref="B7:H7"/>
  </mergeCells>
  <pageMargins left="0.47244094488188981" right="0.19685039370078741" top="0.39370078740157483" bottom="0.35433070866141736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 1 кв. 2020г.</vt:lpstr>
      <vt:lpstr>расходы 1 кв. 2020г.</vt:lpstr>
      <vt:lpstr>'доходы 1 кв. 2020г.'!Область_печати</vt:lpstr>
      <vt:lpstr>'расходы 1 кв. 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Cherkasskaya</dc:creator>
  <cp:lastModifiedBy>Cherkasskaya</cp:lastModifiedBy>
  <dcterms:created xsi:type="dcterms:W3CDTF">2020-04-14T09:07:44Z</dcterms:created>
  <dcterms:modified xsi:type="dcterms:W3CDTF">2021-04-28T14:53:19Z</dcterms:modified>
</cp:coreProperties>
</file>