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бщая\ОТЧЕТЫ ПО ДОХОДАМ И РАСХОДАМ\ОТЧЕТЫ ПО ДОХОДАМ И РАСХОДАМ за 2024г\"/>
    </mc:Choice>
  </mc:AlternateContent>
  <xr:revisionPtr revIDLastSave="0" documentId="13_ncr:1_{29598698-2739-4391-8AC1-083C45DC4781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Распоряжение -40-п" sheetId="29" r:id="rId1"/>
    <sheet name="Доходы за 9 мес 2024г." sheetId="28" r:id="rId2"/>
    <sheet name="расходы 2024г." sheetId="25" r:id="rId3"/>
    <sheet name="источники 2024" sheetId="27" r:id="rId4"/>
  </sheets>
  <definedNames>
    <definedName name="_xlnm.Print_Area" localSheetId="1">'Доходы за 9 мес 2024г.'!$A$1:$G$58</definedName>
    <definedName name="_xlnm.Print_Area" localSheetId="2">'расходы 2024г.'!$A$1:$K$287</definedName>
  </definedNames>
  <calcPr calcId="181029" calcMode="manual"/>
</workbook>
</file>

<file path=xl/calcChain.xml><?xml version="1.0" encoding="utf-8"?>
<calcChain xmlns="http://schemas.openxmlformats.org/spreadsheetml/2006/main">
  <c r="F39" i="28" l="1"/>
  <c r="F41" i="28"/>
  <c r="G17" i="28"/>
  <c r="F53" i="28"/>
  <c r="H58" i="25"/>
  <c r="H218" i="25"/>
  <c r="H163" i="25" l="1"/>
  <c r="H162" i="25" s="1"/>
  <c r="J159" i="25"/>
  <c r="H159" i="25"/>
  <c r="K150" i="25"/>
  <c r="H149" i="25"/>
  <c r="J149" i="25"/>
  <c r="E41" i="28"/>
  <c r="E40" i="28" s="1"/>
  <c r="E39" i="28" s="1"/>
  <c r="F44" i="28"/>
  <c r="E44" i="28"/>
  <c r="G45" i="28"/>
  <c r="G44" i="28"/>
  <c r="J23" i="25" l="1"/>
  <c r="E15" i="27"/>
  <c r="G18" i="28"/>
  <c r="E12" i="28"/>
  <c r="F20" i="28"/>
  <c r="F19" i="28"/>
  <c r="E20" i="28"/>
  <c r="E19" i="28"/>
  <c r="K60" i="25"/>
  <c r="K226" i="25"/>
  <c r="J225" i="25"/>
  <c r="J224" i="25" s="1"/>
  <c r="H225" i="25"/>
  <c r="H224" i="25"/>
  <c r="K223" i="25"/>
  <c r="J222" i="25"/>
  <c r="J221" i="25" s="1"/>
  <c r="H222" i="25"/>
  <c r="H221" i="25"/>
  <c r="K220" i="25"/>
  <c r="J219" i="25"/>
  <c r="H219" i="25"/>
  <c r="K208" i="25"/>
  <c r="J207" i="25"/>
  <c r="H207" i="25"/>
  <c r="J206" i="25"/>
  <c r="H206" i="25"/>
  <c r="K211" i="25"/>
  <c r="J210" i="25"/>
  <c r="H210" i="25"/>
  <c r="J209" i="25"/>
  <c r="H209" i="25"/>
  <c r="J30" i="25"/>
  <c r="J29" i="25" s="1"/>
  <c r="K135" i="25"/>
  <c r="J134" i="25"/>
  <c r="J133" i="25" s="1"/>
  <c r="J132" i="25" s="1"/>
  <c r="H134" i="25"/>
  <c r="H133" i="25" s="1"/>
  <c r="H132" i="25" s="1"/>
  <c r="H103" i="25"/>
  <c r="H102" i="25" s="1"/>
  <c r="H101" i="25" s="1"/>
  <c r="E53" i="28"/>
  <c r="F42" i="28"/>
  <c r="F56" i="28"/>
  <c r="G55" i="28"/>
  <c r="G54" i="28"/>
  <c r="G52" i="28"/>
  <c r="G51" i="28"/>
  <c r="F50" i="28"/>
  <c r="F49" i="28" s="1"/>
  <c r="E50" i="28"/>
  <c r="E49" i="28" s="1"/>
  <c r="G48" i="28"/>
  <c r="G47" i="28" s="1"/>
  <c r="G46" i="28" s="1"/>
  <c r="F47" i="28"/>
  <c r="E47" i="28"/>
  <c r="E46" i="28"/>
  <c r="G43" i="28"/>
  <c r="E42" i="28"/>
  <c r="F37" i="28"/>
  <c r="E37" i="28"/>
  <c r="G35" i="28"/>
  <c r="G34" i="28"/>
  <c r="G33" i="28"/>
  <c r="F32" i="28"/>
  <c r="F31" i="28"/>
  <c r="F22" i="28" s="1"/>
  <c r="E32" i="28"/>
  <c r="E31" i="28" s="1"/>
  <c r="E22" i="28" s="1"/>
  <c r="G30" i="28"/>
  <c r="G29" i="28"/>
  <c r="G28" i="28"/>
  <c r="G27" i="28"/>
  <c r="G26" i="28"/>
  <c r="G25" i="28"/>
  <c r="F24" i="28"/>
  <c r="G24" i="28" s="1"/>
  <c r="F23" i="28"/>
  <c r="E24" i="28"/>
  <c r="E23" i="28" s="1"/>
  <c r="F16" i="28"/>
  <c r="F15" i="28" s="1"/>
  <c r="F14" i="28" s="1"/>
  <c r="E16" i="28"/>
  <c r="G13" i="28"/>
  <c r="F12" i="28"/>
  <c r="F11" i="28" s="1"/>
  <c r="E11" i="28"/>
  <c r="D15" i="27"/>
  <c r="D13" i="27"/>
  <c r="K155" i="25"/>
  <c r="J154" i="25"/>
  <c r="J151" i="25" s="1"/>
  <c r="K131" i="25"/>
  <c r="J129" i="25"/>
  <c r="J128" i="25" s="1"/>
  <c r="J130" i="25"/>
  <c r="J163" i="25"/>
  <c r="J162" i="25" s="1"/>
  <c r="K164" i="25"/>
  <c r="I162" i="25"/>
  <c r="J71" i="25"/>
  <c r="J228" i="25"/>
  <c r="J227" i="25" s="1"/>
  <c r="J216" i="25"/>
  <c r="J215" i="25" s="1"/>
  <c r="H216" i="25"/>
  <c r="H215" i="25" s="1"/>
  <c r="J195" i="25"/>
  <c r="J194" i="25" s="1"/>
  <c r="H195" i="25"/>
  <c r="H194" i="25" s="1"/>
  <c r="J182" i="25"/>
  <c r="H182" i="25"/>
  <c r="J166" i="25"/>
  <c r="H166" i="25"/>
  <c r="J160" i="25"/>
  <c r="H160" i="25"/>
  <c r="J157" i="25"/>
  <c r="H157" i="25"/>
  <c r="J152" i="25"/>
  <c r="H152" i="25"/>
  <c r="J147" i="25"/>
  <c r="J146" i="25" s="1"/>
  <c r="H147" i="25"/>
  <c r="H146" i="25" s="1"/>
  <c r="J123" i="25"/>
  <c r="H123" i="25"/>
  <c r="J111" i="25"/>
  <c r="J110" i="25" s="1"/>
  <c r="H111" i="25"/>
  <c r="H110" i="25" s="1"/>
  <c r="J103" i="25"/>
  <c r="J102" i="25" s="1"/>
  <c r="J101" i="25" s="1"/>
  <c r="J106" i="25"/>
  <c r="H106" i="25"/>
  <c r="J92" i="25"/>
  <c r="H92" i="25"/>
  <c r="J83" i="25"/>
  <c r="H83" i="25"/>
  <c r="J80" i="25"/>
  <c r="H80" i="25"/>
  <c r="J78" i="25"/>
  <c r="H78" i="25"/>
  <c r="H71" i="25"/>
  <c r="J59" i="25"/>
  <c r="J58" i="25" s="1"/>
  <c r="H59" i="25"/>
  <c r="J48" i="25"/>
  <c r="J47" i="25"/>
  <c r="H48" i="25"/>
  <c r="J45" i="25"/>
  <c r="K46" i="25"/>
  <c r="H45" i="25"/>
  <c r="J43" i="25"/>
  <c r="H43" i="25"/>
  <c r="J33" i="25"/>
  <c r="H33" i="25"/>
  <c r="H23" i="25"/>
  <c r="J15" i="25"/>
  <c r="H15" i="25"/>
  <c r="J256" i="25"/>
  <c r="J255" i="25" s="1"/>
  <c r="H256" i="25"/>
  <c r="H255" i="25" s="1"/>
  <c r="H254" i="25" s="1"/>
  <c r="K257" i="25"/>
  <c r="I182" i="25"/>
  <c r="I160" i="25"/>
  <c r="I59" i="25"/>
  <c r="K49" i="25"/>
  <c r="I33" i="25"/>
  <c r="I15" i="25"/>
  <c r="J247" i="25"/>
  <c r="H247" i="25"/>
  <c r="H246" i="25" s="1"/>
  <c r="J50" i="25"/>
  <c r="J61" i="25"/>
  <c r="J64" i="25"/>
  <c r="J67" i="25"/>
  <c r="J86" i="25"/>
  <c r="J88" i="25"/>
  <c r="J90" i="25"/>
  <c r="J99" i="25"/>
  <c r="J98" i="25" s="1"/>
  <c r="J97" i="25" s="1"/>
  <c r="J105" i="25"/>
  <c r="J113" i="25"/>
  <c r="J118" i="25"/>
  <c r="J117" i="25" s="1"/>
  <c r="J116" i="25" s="1"/>
  <c r="J115" i="25" s="1"/>
  <c r="J122" i="25"/>
  <c r="J121" i="25" s="1"/>
  <c r="J120" i="25" s="1"/>
  <c r="J142" i="25"/>
  <c r="J144" i="25"/>
  <c r="J156" i="25"/>
  <c r="J171" i="25"/>
  <c r="J168" i="25" s="1"/>
  <c r="J165" i="25"/>
  <c r="J187" i="25"/>
  <c r="J184" i="25" s="1"/>
  <c r="J181" i="25"/>
  <c r="J199" i="25"/>
  <c r="J198" i="25" s="1"/>
  <c r="J203" i="25"/>
  <c r="J212" i="25"/>
  <c r="J240" i="25"/>
  <c r="J232" i="25"/>
  <c r="J231" i="25" s="1"/>
  <c r="J243" i="25"/>
  <c r="J242" i="25" s="1"/>
  <c r="J252" i="25"/>
  <c r="J259" i="25"/>
  <c r="J264" i="25"/>
  <c r="J277" i="25"/>
  <c r="J274" i="25" s="1"/>
  <c r="J271" i="25"/>
  <c r="J281" i="25"/>
  <c r="J280" i="25" s="1"/>
  <c r="J279" i="25" s="1"/>
  <c r="H50" i="25"/>
  <c r="H61" i="25"/>
  <c r="H64" i="25"/>
  <c r="H67" i="25"/>
  <c r="H86" i="25"/>
  <c r="H85" i="25" s="1"/>
  <c r="H88" i="25"/>
  <c r="H90" i="25"/>
  <c r="H99" i="25"/>
  <c r="H98" i="25" s="1"/>
  <c r="H97" i="25" s="1"/>
  <c r="H105" i="25"/>
  <c r="H113" i="25"/>
  <c r="H118" i="25"/>
  <c r="H117" i="25" s="1"/>
  <c r="H116" i="25" s="1"/>
  <c r="H115" i="25" s="1"/>
  <c r="H122" i="25"/>
  <c r="H142" i="25"/>
  <c r="H144" i="25"/>
  <c r="H156" i="25"/>
  <c r="H171" i="25"/>
  <c r="H165" i="25"/>
  <c r="H187" i="25"/>
  <c r="H184" i="25" s="1"/>
  <c r="H181" i="25"/>
  <c r="H199" i="25"/>
  <c r="H203" i="25"/>
  <c r="H240" i="25"/>
  <c r="H233" i="25"/>
  <c r="H243" i="25"/>
  <c r="H242" i="25" s="1"/>
  <c r="H259" i="25"/>
  <c r="H264" i="25"/>
  <c r="H277" i="25"/>
  <c r="H274" i="25" s="1"/>
  <c r="H281" i="25"/>
  <c r="H280" i="25" s="1"/>
  <c r="K286" i="25"/>
  <c r="K285" i="25"/>
  <c r="J284" i="25"/>
  <c r="H284" i="25"/>
  <c r="K278" i="25"/>
  <c r="K276" i="25"/>
  <c r="K275" i="25"/>
  <c r="J272" i="25"/>
  <c r="K268" i="25"/>
  <c r="J267" i="25"/>
  <c r="H267" i="25"/>
  <c r="K266" i="25"/>
  <c r="J265" i="25"/>
  <c r="H265" i="25"/>
  <c r="K263" i="25"/>
  <c r="J262" i="25"/>
  <c r="H262" i="25"/>
  <c r="J260" i="25"/>
  <c r="K248" i="25"/>
  <c r="J244" i="25"/>
  <c r="H244" i="25"/>
  <c r="J236" i="25"/>
  <c r="H236" i="25"/>
  <c r="J233" i="25"/>
  <c r="K217" i="25"/>
  <c r="K214" i="25"/>
  <c r="J213" i="25"/>
  <c r="K201" i="25"/>
  <c r="J200" i="25"/>
  <c r="H200" i="25"/>
  <c r="K193" i="25"/>
  <c r="K192" i="25"/>
  <c r="J191" i="25"/>
  <c r="H191" i="25"/>
  <c r="J190" i="25"/>
  <c r="H190" i="25"/>
  <c r="K189" i="25"/>
  <c r="K188" i="25"/>
  <c r="K186" i="25"/>
  <c r="K185" i="25"/>
  <c r="K183" i="25"/>
  <c r="J179" i="25"/>
  <c r="J178" i="25" s="1"/>
  <c r="H179" i="25"/>
  <c r="H178" i="25" s="1"/>
  <c r="K177" i="25"/>
  <c r="K176" i="25"/>
  <c r="J175" i="25"/>
  <c r="J174" i="25" s="1"/>
  <c r="H175" i="25"/>
  <c r="H174" i="25" s="1"/>
  <c r="K173" i="25"/>
  <c r="K172" i="25"/>
  <c r="K170" i="25"/>
  <c r="K169" i="25"/>
  <c r="K161" i="25"/>
  <c r="K158" i="25"/>
  <c r="K148" i="25"/>
  <c r="K145" i="25"/>
  <c r="K143" i="25"/>
  <c r="K126" i="25"/>
  <c r="J125" i="25"/>
  <c r="H125" i="25"/>
  <c r="K124" i="25"/>
  <c r="K119" i="25"/>
  <c r="K114" i="25"/>
  <c r="K109" i="25"/>
  <c r="J108" i="25"/>
  <c r="H108" i="25"/>
  <c r="K107" i="25"/>
  <c r="K100" i="25"/>
  <c r="K96" i="25"/>
  <c r="J95" i="25"/>
  <c r="H95" i="25"/>
  <c r="J94" i="25"/>
  <c r="H94" i="25"/>
  <c r="K104" i="25"/>
  <c r="K87" i="25"/>
  <c r="K81" i="25"/>
  <c r="K79" i="25"/>
  <c r="K77" i="25"/>
  <c r="J76" i="25"/>
  <c r="H76" i="25"/>
  <c r="K75" i="25"/>
  <c r="J74" i="25"/>
  <c r="H74" i="25"/>
  <c r="J73" i="25"/>
  <c r="H73" i="25"/>
  <c r="K72" i="25"/>
  <c r="K69" i="25"/>
  <c r="J68" i="25"/>
  <c r="H68" i="25"/>
  <c r="K66" i="25"/>
  <c r="J65" i="25"/>
  <c r="H65" i="25"/>
  <c r="K63" i="25"/>
  <c r="J62" i="25"/>
  <c r="H62" i="25"/>
  <c r="K54" i="25"/>
  <c r="H53" i="25"/>
  <c r="K53" i="25" s="1"/>
  <c r="K52" i="25"/>
  <c r="J51" i="25"/>
  <c r="H51" i="25"/>
  <c r="K44" i="25"/>
  <c r="H41" i="25"/>
  <c r="H40" i="25" s="1"/>
  <c r="H38" i="25"/>
  <c r="H36" i="25"/>
  <c r="H35" i="25"/>
  <c r="K34" i="25"/>
  <c r="K24" i="25"/>
  <c r="K22" i="25"/>
  <c r="J21" i="25"/>
  <c r="H21" i="25"/>
  <c r="H20" i="25"/>
  <c r="K20" i="25" s="1"/>
  <c r="K19" i="25"/>
  <c r="J18" i="25"/>
  <c r="H18" i="25"/>
  <c r="H17" i="25" s="1"/>
  <c r="K17" i="25" s="1"/>
  <c r="K16" i="25"/>
  <c r="I11" i="25"/>
  <c r="I14" i="25"/>
  <c r="I13" i="25" s="1"/>
  <c r="I16" i="25"/>
  <c r="H25" i="25"/>
  <c r="H26" i="25"/>
  <c r="I32" i="25"/>
  <c r="I34" i="25"/>
  <c r="I58" i="25"/>
  <c r="I70" i="25"/>
  <c r="I102" i="25"/>
  <c r="I101" i="25"/>
  <c r="I122" i="25"/>
  <c r="I121" i="25" s="1"/>
  <c r="I148" i="25"/>
  <c r="I146" i="25" s="1"/>
  <c r="I153" i="25"/>
  <c r="I151" i="25" s="1"/>
  <c r="I158" i="25"/>
  <c r="I161" i="25"/>
  <c r="I159" i="25" s="1"/>
  <c r="I175" i="25"/>
  <c r="I174" i="25" s="1"/>
  <c r="I183" i="25"/>
  <c r="I181" i="25" s="1"/>
  <c r="I192" i="25"/>
  <c r="I190" i="25" s="1"/>
  <c r="I194" i="25"/>
  <c r="I205" i="25"/>
  <c r="I203" i="25" s="1"/>
  <c r="I214" i="25"/>
  <c r="I212" i="25" s="1"/>
  <c r="I234" i="25"/>
  <c r="I232" i="25" s="1"/>
  <c r="I271" i="25"/>
  <c r="I270" i="25" s="1"/>
  <c r="I60" i="25"/>
  <c r="I253" i="25"/>
  <c r="I251" i="25" s="1"/>
  <c r="I250" i="25" s="1"/>
  <c r="I259" i="25"/>
  <c r="I264" i="25"/>
  <c r="I283" i="25"/>
  <c r="I281" i="25" s="1"/>
  <c r="I280" i="25" s="1"/>
  <c r="H260" i="25"/>
  <c r="K283" i="25"/>
  <c r="K261" i="25"/>
  <c r="H271" i="25"/>
  <c r="H270" i="25" s="1"/>
  <c r="H269" i="25" s="1"/>
  <c r="H272" i="25"/>
  <c r="K205" i="25"/>
  <c r="K245" i="25"/>
  <c r="H204" i="25"/>
  <c r="K153" i="25"/>
  <c r="H213" i="25"/>
  <c r="H212" i="25"/>
  <c r="J251" i="25"/>
  <c r="J250" i="25" s="1"/>
  <c r="K253" i="25"/>
  <c r="H251" i="25"/>
  <c r="H250" i="25" s="1"/>
  <c r="H252" i="25"/>
  <c r="K112" i="25"/>
  <c r="K167" i="25"/>
  <c r="K234" i="25"/>
  <c r="H232" i="25"/>
  <c r="H231" i="25" s="1"/>
  <c r="K196" i="25"/>
  <c r="J204" i="25"/>
  <c r="K273" i="25"/>
  <c r="H282" i="25"/>
  <c r="J282" i="25"/>
  <c r="K84" i="25"/>
  <c r="K93" i="25"/>
  <c r="H47" i="25"/>
  <c r="H154" i="25"/>
  <c r="H151" i="25" s="1"/>
  <c r="K31" i="25"/>
  <c r="H30" i="25"/>
  <c r="H29" i="25" s="1"/>
  <c r="H129" i="25"/>
  <c r="H128" i="25" s="1"/>
  <c r="H130" i="25"/>
  <c r="H227" i="25"/>
  <c r="K229" i="25"/>
  <c r="H228" i="25"/>
  <c r="G50" i="28"/>
  <c r="F46" i="28"/>
  <c r="D12" i="27" l="1"/>
  <c r="D17" i="27" s="1"/>
  <c r="J137" i="25"/>
  <c r="J136" i="25" s="1"/>
  <c r="J14" i="25"/>
  <c r="J13" i="25" s="1"/>
  <c r="K23" i="25"/>
  <c r="K71" i="25"/>
  <c r="H137" i="25"/>
  <c r="K76" i="25"/>
  <c r="K221" i="25"/>
  <c r="K18" i="25"/>
  <c r="K21" i="25"/>
  <c r="K151" i="25"/>
  <c r="K224" i="25"/>
  <c r="K123" i="25"/>
  <c r="K171" i="25"/>
  <c r="K144" i="25"/>
  <c r="K61" i="25"/>
  <c r="K165" i="25"/>
  <c r="K149" i="25"/>
  <c r="K132" i="25"/>
  <c r="K207" i="25"/>
  <c r="K134" i="25"/>
  <c r="K68" i="25"/>
  <c r="J235" i="25"/>
  <c r="K108" i="25"/>
  <c r="K259" i="25"/>
  <c r="K142" i="25"/>
  <c r="K113" i="25"/>
  <c r="K65" i="25"/>
  <c r="H141" i="25"/>
  <c r="H140" i="25" s="1"/>
  <c r="H139" i="25" s="1"/>
  <c r="K274" i="25"/>
  <c r="K129" i="25"/>
  <c r="K125" i="25"/>
  <c r="K174" i="25"/>
  <c r="H258" i="25"/>
  <c r="H249" i="25" s="1"/>
  <c r="H168" i="25"/>
  <c r="K168" i="25" s="1"/>
  <c r="K222" i="25"/>
  <c r="K67" i="25"/>
  <c r="H32" i="25"/>
  <c r="K45" i="25"/>
  <c r="K15" i="25"/>
  <c r="K59" i="25"/>
  <c r="K233" i="25"/>
  <c r="K99" i="25"/>
  <c r="K118" i="25"/>
  <c r="K216" i="25"/>
  <c r="K277" i="25"/>
  <c r="I258" i="25"/>
  <c r="K191" i="25"/>
  <c r="K200" i="25"/>
  <c r="K262" i="25"/>
  <c r="K184" i="25"/>
  <c r="K64" i="25"/>
  <c r="K152" i="25"/>
  <c r="J141" i="25"/>
  <c r="J140" i="25" s="1"/>
  <c r="J139" i="25" s="1"/>
  <c r="I57" i="25"/>
  <c r="K62" i="25"/>
  <c r="K190" i="25"/>
  <c r="H235" i="25"/>
  <c r="K284" i="25"/>
  <c r="K58" i="25"/>
  <c r="K106" i="25"/>
  <c r="I202" i="25"/>
  <c r="I211" i="25"/>
  <c r="K175" i="25"/>
  <c r="K204" i="25"/>
  <c r="K74" i="25"/>
  <c r="K213" i="25"/>
  <c r="K244" i="25"/>
  <c r="J70" i="25"/>
  <c r="K83" i="25"/>
  <c r="K111" i="25"/>
  <c r="K162" i="25"/>
  <c r="K225" i="25"/>
  <c r="K187" i="25"/>
  <c r="K282" i="25"/>
  <c r="K267" i="25"/>
  <c r="K252" i="25"/>
  <c r="K212" i="25"/>
  <c r="K115" i="25"/>
  <c r="K215" i="25"/>
  <c r="K110" i="25"/>
  <c r="K130" i="25"/>
  <c r="K250" i="25"/>
  <c r="K73" i="25"/>
  <c r="K156" i="25"/>
  <c r="K159" i="25"/>
  <c r="K98" i="25"/>
  <c r="K95" i="25"/>
  <c r="K103" i="25"/>
  <c r="K102" i="25"/>
  <c r="K92" i="25"/>
  <c r="H82" i="25"/>
  <c r="H70" i="25"/>
  <c r="H57" i="25" s="1"/>
  <c r="H56" i="25" s="1"/>
  <c r="K51" i="25"/>
  <c r="K50" i="25"/>
  <c r="H28" i="25"/>
  <c r="H14" i="25"/>
  <c r="H13" i="25" s="1"/>
  <c r="G42" i="28"/>
  <c r="G41" i="28"/>
  <c r="G23" i="28"/>
  <c r="G16" i="28"/>
  <c r="K48" i="25"/>
  <c r="K80" i="25"/>
  <c r="K181" i="25"/>
  <c r="K272" i="25"/>
  <c r="K265" i="25"/>
  <c r="K260" i="25"/>
  <c r="K232" i="25"/>
  <c r="K228" i="25"/>
  <c r="K227" i="25"/>
  <c r="K210" i="25"/>
  <c r="K206" i="25"/>
  <c r="K166" i="25"/>
  <c r="K157" i="25"/>
  <c r="K78" i="25"/>
  <c r="K97" i="25"/>
  <c r="G12" i="28"/>
  <c r="E15" i="28"/>
  <c r="E14" i="28" s="1"/>
  <c r="E10" i="28" s="1"/>
  <c r="G53" i="28"/>
  <c r="G49" i="28"/>
  <c r="K195" i="25"/>
  <c r="K182" i="25"/>
  <c r="K154" i="25"/>
  <c r="K251" i="25"/>
  <c r="K160" i="25"/>
  <c r="J82" i="25"/>
  <c r="J32" i="25"/>
  <c r="K32" i="25" s="1"/>
  <c r="K33" i="25"/>
  <c r="F10" i="28"/>
  <c r="G11" i="28"/>
  <c r="K163" i="25"/>
  <c r="H279" i="25"/>
  <c r="K279" i="25" s="1"/>
  <c r="K280" i="25"/>
  <c r="K255" i="25"/>
  <c r="J254" i="25"/>
  <c r="K30" i="25"/>
  <c r="K94" i="25"/>
  <c r="K29" i="25"/>
  <c r="K116" i="25"/>
  <c r="K243" i="25"/>
  <c r="K281" i="25"/>
  <c r="H127" i="25"/>
  <c r="H230" i="25"/>
  <c r="K178" i="25"/>
  <c r="K242" i="25"/>
  <c r="K86" i="25"/>
  <c r="J85" i="25"/>
  <c r="K85" i="25" s="1"/>
  <c r="K256" i="25"/>
  <c r="K133" i="25"/>
  <c r="K199" i="25"/>
  <c r="H198" i="25"/>
  <c r="K198" i="25" s="1"/>
  <c r="I28" i="25"/>
  <c r="I31" i="25"/>
  <c r="I30" i="25" s="1"/>
  <c r="I29" i="25" s="1"/>
  <c r="K264" i="25"/>
  <c r="J258" i="25"/>
  <c r="K231" i="25"/>
  <c r="J230" i="25"/>
  <c r="K203" i="25"/>
  <c r="K117" i="25"/>
  <c r="K105" i="25"/>
  <c r="J246" i="25"/>
  <c r="K246" i="25" s="1"/>
  <c r="K247" i="25"/>
  <c r="J42" i="25"/>
  <c r="K43" i="25"/>
  <c r="I156" i="25"/>
  <c r="I137" i="25" s="1"/>
  <c r="I155" i="25"/>
  <c r="H121" i="25"/>
  <c r="H120" i="25" s="1"/>
  <c r="K120" i="25" s="1"/>
  <c r="K122" i="25"/>
  <c r="J270" i="25"/>
  <c r="K271" i="25"/>
  <c r="K47" i="25"/>
  <c r="K194" i="25"/>
  <c r="K128" i="25"/>
  <c r="J127" i="25"/>
  <c r="H202" i="25"/>
  <c r="K209" i="25"/>
  <c r="J218" i="25"/>
  <c r="K219" i="25"/>
  <c r="K147" i="25"/>
  <c r="F58" i="28" l="1"/>
  <c r="E14" i="27" s="1"/>
  <c r="E13" i="27" s="1"/>
  <c r="E12" i="27" s="1"/>
  <c r="E17" i="27" s="1"/>
  <c r="K13" i="25"/>
  <c r="K139" i="25"/>
  <c r="K235" i="25"/>
  <c r="K140" i="25"/>
  <c r="K258" i="25"/>
  <c r="K127" i="25"/>
  <c r="H138" i="25"/>
  <c r="H12" i="25"/>
  <c r="H11" i="25" s="1"/>
  <c r="K141" i="25"/>
  <c r="J138" i="25"/>
  <c r="K138" i="25" s="1"/>
  <c r="K14" i="25"/>
  <c r="K70" i="25"/>
  <c r="I209" i="25"/>
  <c r="I208" i="25"/>
  <c r="I206" i="25" s="1"/>
  <c r="K82" i="25"/>
  <c r="G15" i="28"/>
  <c r="F40" i="28"/>
  <c r="G40" i="28" s="1"/>
  <c r="J28" i="25"/>
  <c r="K28" i="25" s="1"/>
  <c r="K101" i="25"/>
  <c r="E58" i="28"/>
  <c r="G14" i="28"/>
  <c r="G39" i="28"/>
  <c r="J57" i="25"/>
  <c r="J56" i="25" s="1"/>
  <c r="G10" i="28"/>
  <c r="K230" i="25"/>
  <c r="K218" i="25"/>
  <c r="J202" i="25"/>
  <c r="J41" i="25"/>
  <c r="K42" i="25"/>
  <c r="I131" i="25"/>
  <c r="I135" i="25"/>
  <c r="I134" i="25" s="1"/>
  <c r="I133" i="25" s="1"/>
  <c r="I132" i="25" s="1"/>
  <c r="I154" i="25"/>
  <c r="H197" i="25"/>
  <c r="K121" i="25"/>
  <c r="I55" i="25"/>
  <c r="I287" i="25" s="1"/>
  <c r="K254" i="25"/>
  <c r="J249" i="25"/>
  <c r="K249" i="25" s="1"/>
  <c r="J269" i="25"/>
  <c r="K269" i="25" s="1"/>
  <c r="K270" i="25"/>
  <c r="K146" i="25"/>
  <c r="K57" i="25" l="1"/>
  <c r="G58" i="28"/>
  <c r="K56" i="25"/>
  <c r="J12" i="25"/>
  <c r="K12" i="25" s="1"/>
  <c r="J197" i="25"/>
  <c r="K197" i="25" s="1"/>
  <c r="K202" i="25"/>
  <c r="I129" i="25"/>
  <c r="I128" i="25" s="1"/>
  <c r="I127" i="25" s="1"/>
  <c r="I130" i="25"/>
  <c r="K41" i="25"/>
  <c r="J40" i="25"/>
  <c r="H136" i="25"/>
  <c r="H55" i="25" s="1"/>
  <c r="K137" i="25"/>
  <c r="J11" i="25" l="1"/>
  <c r="K11" i="25" s="1"/>
  <c r="J55" i="25"/>
  <c r="K40" i="25"/>
  <c r="J39" i="25"/>
  <c r="K136" i="25"/>
  <c r="J287" i="25" l="1"/>
  <c r="J38" i="25"/>
  <c r="K39" i="25"/>
  <c r="H287" i="25"/>
  <c r="K55" i="25"/>
  <c r="K287" i="25" l="1"/>
  <c r="J37" i="25"/>
  <c r="K38" i="25"/>
  <c r="K37" i="25" l="1"/>
  <c r="J36" i="25"/>
  <c r="K36" i="25" l="1"/>
  <c r="J35" i="25"/>
  <c r="K35" i="25" s="1"/>
</calcChain>
</file>

<file path=xl/sharedStrings.xml><?xml version="1.0" encoding="utf-8"?>
<sst xmlns="http://schemas.openxmlformats.org/spreadsheetml/2006/main" count="1511" uniqueCount="394">
  <si>
    <t>№ п/п</t>
  </si>
  <si>
    <t>0100</t>
  </si>
  <si>
    <t>0102</t>
  </si>
  <si>
    <t>Заработная плата</t>
  </si>
  <si>
    <t>211</t>
  </si>
  <si>
    <t>213</t>
  </si>
  <si>
    <t>Услуги связи</t>
  </si>
  <si>
    <t>221</t>
  </si>
  <si>
    <t>0103</t>
  </si>
  <si>
    <t>Транспортные услуги</t>
  </si>
  <si>
    <t>222</t>
  </si>
  <si>
    <t>226</t>
  </si>
  <si>
    <t>Прочие расходы</t>
  </si>
  <si>
    <t>290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</si>
  <si>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</si>
  <si>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</si>
  <si>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</si>
  <si>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</si>
  <si>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Другие общегосударственные вопросы</t>
  </si>
  <si>
    <t>0104</t>
  </si>
  <si>
    <t>0300</t>
  </si>
  <si>
    <t>0500</t>
  </si>
  <si>
    <t>Благоустройство</t>
  </si>
  <si>
    <t>0503</t>
  </si>
  <si>
    <t>0700</t>
  </si>
  <si>
    <t>Культура</t>
  </si>
  <si>
    <t>0801</t>
  </si>
  <si>
    <t>0804</t>
  </si>
  <si>
    <t>1004</t>
  </si>
  <si>
    <t>262</t>
  </si>
  <si>
    <t>ИТОГО:</t>
  </si>
  <si>
    <t>Охрана семьи и детства</t>
  </si>
  <si>
    <t>200</t>
  </si>
  <si>
    <t>210</t>
  </si>
  <si>
    <t>220</t>
  </si>
  <si>
    <t>300</t>
  </si>
  <si>
    <t xml:space="preserve">Прочие работы, услуги </t>
  </si>
  <si>
    <t>Поступление нефинансовых активов</t>
  </si>
  <si>
    <t>600 02 02</t>
  </si>
  <si>
    <t>Начисления на выплаты по оплате труда</t>
  </si>
  <si>
    <t>Заработная плата и начисления по оплате труда</t>
  </si>
  <si>
    <t>Оплата работ, услуг</t>
  </si>
  <si>
    <t>Прочие работы, услуги</t>
  </si>
  <si>
    <t>2</t>
  </si>
  <si>
    <t xml:space="preserve"> Наименование </t>
  </si>
  <si>
    <t>ГРБС</t>
  </si>
  <si>
    <t>Раздел, подраздел</t>
  </si>
  <si>
    <t>Целевая статья</t>
  </si>
  <si>
    <t>Вид расходов</t>
  </si>
  <si>
    <t>КОСГУ</t>
  </si>
  <si>
    <t>967</t>
  </si>
  <si>
    <t>926</t>
  </si>
  <si>
    <t xml:space="preserve"> 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</si>
  <si>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</si>
  <si>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</si>
  <si>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</si>
  <si>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Резервные фонды</t>
  </si>
  <si>
    <t>Функционирование законодательных (представительных)   органов   государственной  власти и представительных органов муниципальных образований</t>
  </si>
  <si>
    <t>Периодическая печать и издательства</t>
  </si>
  <si>
    <t>0111</t>
  </si>
  <si>
    <t>0113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</si>
  <si>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</si>
  <si>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Ликвидация несанкционированных свалок бытовых отходов, мусора и уборка территории</t>
  </si>
  <si>
    <t>Организация учета зеленых насаждений внутриквартального озеленения</t>
  </si>
  <si>
    <t>1202</t>
  </si>
  <si>
    <t>Сумма</t>
  </si>
  <si>
    <t>Тыс. руб.</t>
  </si>
  <si>
    <t>0401</t>
  </si>
  <si>
    <t>Общеэкономические вопросы</t>
  </si>
  <si>
    <t>1003</t>
  </si>
  <si>
    <t>242</t>
  </si>
  <si>
    <t>Безвозмездные перечисления организациям, за исключением государственных и муниципальных организаций</t>
  </si>
  <si>
    <t>263</t>
  </si>
  <si>
    <t xml:space="preserve">967 </t>
  </si>
  <si>
    <t>Профессиональная подготовка, переподготовка и повышение квалификации</t>
  </si>
  <si>
    <t>0705</t>
  </si>
  <si>
    <t>244</t>
  </si>
  <si>
    <t>Прочая закупка товаров, работ и услуг для муниципальных нужд</t>
  </si>
  <si>
    <t>121</t>
  </si>
  <si>
    <t>Аппарат представительного органа муниципального образования</t>
  </si>
  <si>
    <t>870</t>
  </si>
  <si>
    <t>Резервные средства</t>
  </si>
  <si>
    <t>600 02 03</t>
  </si>
  <si>
    <t>600 03 05</t>
  </si>
  <si>
    <t>120</t>
  </si>
  <si>
    <t>240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</si>
  <si>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</si>
  <si>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</si>
  <si>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850</t>
  </si>
  <si>
    <t>Публичные нормативные социальные выплаты гражданам</t>
  </si>
  <si>
    <t>Уплата  налогов, сборов и иных платежей</t>
  </si>
  <si>
    <t>ОБЩЕГОСУДАРСТВЕННЫЕ ВОПРОСЫ</t>
  </si>
  <si>
    <t>НАЦИОНАЛЬНАЯ БЕЗОПАСНОСТЬ И ПРАВООХРАНИТЕЛЬНАЯ ДЕЯТЕЛЬНОСТЬ</t>
  </si>
  <si>
    <t>0400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</si>
  <si>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</si>
  <si>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</si>
  <si>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</si>
  <si>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</si>
  <si>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</t>
  </si>
  <si>
    <t>СРЕДСТВА МАССОВОЙ ИНФОРМАЦИИ</t>
  </si>
  <si>
    <t>1000</t>
  </si>
  <si>
    <t>100</t>
  </si>
  <si>
    <t>800</t>
  </si>
  <si>
    <t>Иные бюджетные ассигнования</t>
  </si>
  <si>
    <t>Социальное обеспечение и иные выплаты населению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</si>
  <si>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</si>
  <si>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</si>
  <si>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Выполнение оформления к праздничным мероприятиям на территории МО</t>
  </si>
  <si>
    <t>600 01 08</t>
  </si>
  <si>
    <t>1101</t>
  </si>
  <si>
    <t>Физическая культура</t>
  </si>
  <si>
    <t>0800</t>
  </si>
  <si>
    <t>СОЦИАЛЬНАЯ ПОЛИТИКА</t>
  </si>
  <si>
    <t>1100</t>
  </si>
  <si>
    <t>1200</t>
  </si>
  <si>
    <t>320</t>
  </si>
  <si>
    <t xml:space="preserve">Социальные выплаты гражданам, кроме публичных нормативных социальных выплат
</t>
  </si>
  <si>
    <t>853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</si>
  <si>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</si>
  <si>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
информационно-коммуникационных технологий
</t>
  </si>
  <si>
    <t xml:space="preserve">Прочие расходы </t>
  </si>
  <si>
    <t>323</t>
  </si>
  <si>
    <t>313</t>
  </si>
  <si>
    <t>Прочая закупка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</si>
  <si>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</si>
  <si>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600 01 42</t>
  </si>
  <si>
    <t>Уплата иных платежей</t>
  </si>
  <si>
    <t xml:space="preserve"> Оплата работ, услуг
</t>
  </si>
  <si>
    <t xml:space="preserve">Прочая закупка товаров, работ и услуг для обеспечения государственных (муниципальных) нужд
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</si>
  <si>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</si>
  <si>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</si>
  <si>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Осуществление закупок товаров, работ, услуг для обеспечения муниципальных нужд</t>
  </si>
  <si>
    <t xml:space="preserve">Прочие работы и услуги </t>
  </si>
  <si>
    <t>600 90 10</t>
  </si>
  <si>
    <t>Расходы на благоустройство территории муниципального образования за счет субсидии из бюджета Санкт-Петербурга</t>
  </si>
  <si>
    <t>79500 00520</t>
  </si>
  <si>
    <t>45000 00200</t>
  </si>
  <si>
    <t>51200 00240</t>
  </si>
  <si>
    <t>45700 00250</t>
  </si>
  <si>
    <t>60000 00142</t>
  </si>
  <si>
    <t>60000 00151</t>
  </si>
  <si>
    <t>51000 00100</t>
  </si>
  <si>
    <t>09200 00071</t>
  </si>
  <si>
    <t>00200 00010</t>
  </si>
  <si>
    <t>00200 00440</t>
  </si>
  <si>
    <t>00200 00031</t>
  </si>
  <si>
    <t>51100 G0860</t>
  </si>
  <si>
    <t>51100 G0870</t>
  </si>
  <si>
    <t>Другие вопросы в области культуры, кинематографии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</si>
  <si>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</si>
  <si>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</si>
  <si>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Фонд оплаты труда государственных (муниципальных) органов</t>
  </si>
  <si>
    <r>
      <t>Фонд оплаты труда государственных (муниципальных) органов</t>
    </r>
    <r>
      <rPr>
        <b/>
        <sz val="10"/>
        <rFont val="Times New Roman"/>
        <family val="1"/>
        <charset val="204"/>
      </rPr>
      <t xml:space="preserve">
</t>
    </r>
  </si>
  <si>
    <t>Оплата труда и начисления на выплаты по оплате труда</t>
  </si>
  <si>
    <t>122</t>
  </si>
  <si>
    <t xml:space="preserve">Иные выплаты персоналу государственных (муниципальных) органов, за исключением фонда оплаты труда
</t>
  </si>
  <si>
    <t>Пособия по социальной помощи населению</t>
  </si>
  <si>
    <t>Резервный фонд Местной администрации</t>
  </si>
  <si>
    <t>0709</t>
  </si>
  <si>
    <t xml:space="preserve">Другие вопросы в области образования
</t>
  </si>
  <si>
    <t>212</t>
  </si>
  <si>
    <t>Прочие выплаты</t>
  </si>
  <si>
    <t xml:space="preserve"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</si>
  <si>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814</t>
  </si>
  <si>
    <t xml:space="preserve">% исполнения </t>
  </si>
  <si>
    <t>600</t>
  </si>
  <si>
    <t>630</t>
  </si>
  <si>
    <t>Предоставление субсидий бюджетным, автономным учреждениям и иным некоммерческим организациям</t>
  </si>
  <si>
    <t>43100 00 191</t>
  </si>
  <si>
    <t>Пенсионное обеспечение</t>
  </si>
  <si>
    <t>1001</t>
  </si>
  <si>
    <t>Компенсации депутатам муниципального совета, осуществляющим свои полномочия на непостоянной основе, расходов в связи с осуществлением ими своих мандатов</t>
  </si>
  <si>
    <t>Социальное обеспечение населения</t>
  </si>
  <si>
    <t>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</si>
  <si>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</si>
  <si>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</si>
  <si>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Содержание депутатов, осуществляющих свои полномочия на постоянной основе</t>
  </si>
  <si>
    <t>Закупка товаров, работ и услуг для обеспечения государственных (муниципальных) нужд</t>
  </si>
  <si>
    <t>Иные закупки товров, работ и услуг для обеспечения государственных (муниципальных) нужд</t>
  </si>
  <si>
    <t xml:space="preserve">     (тыс.руб.)</t>
  </si>
  <si>
    <t>Код</t>
  </si>
  <si>
    <t>Наименование</t>
  </si>
  <si>
    <t>Утверждено</t>
  </si>
  <si>
    <t>Исполнено</t>
  </si>
  <si>
    <t xml:space="preserve">000 01 05 00 00 00 0000 000 </t>
  </si>
  <si>
    <t>Изменение остатков средств на счетах по учету средств бюджета</t>
  </si>
  <si>
    <t>Увеличение   остатков средств  бюджетов</t>
  </si>
  <si>
    <t>Увеличение прочих остатков денежных средств  бюджетов внутригородских муниципальных образований городов федерального значения</t>
  </si>
  <si>
    <t>Уменьшение  остатков средств  бюджетов</t>
  </si>
  <si>
    <t>Уменьшение прочих остатков денежных средств  бюджетов внутригородских муниципальных образований городов федерального значения</t>
  </si>
  <si>
    <t xml:space="preserve">ИТОГО ИСТОЧНИКОВ ВНУТРЕННЕГО ФИНАНСИРОВАНИЯ ДЕФИЦИТА БЮДЖЕТА </t>
  </si>
  <si>
    <t>967 01 05 00 00 00 0000 500</t>
  </si>
  <si>
    <t>967 01 05 02 01 03 0000 510</t>
  </si>
  <si>
    <t>967 01 05 00 00 00 0000 600</t>
  </si>
  <si>
    <t>967 01 05 02 01 03 0000 610</t>
  </si>
  <si>
    <r>
      <t xml:space="preserve"> 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                           Приложение №  3</t>
    </r>
  </si>
  <si>
    <t>Приложение №2 к РМА</t>
  </si>
  <si>
    <t>Приложение №3 к РМА</t>
  </si>
  <si>
    <t>Приложение №1 к РМА</t>
  </si>
  <si>
    <t>№п/п</t>
  </si>
  <si>
    <t>Источники доходов</t>
  </si>
  <si>
    <t>I</t>
  </si>
  <si>
    <t>000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</si>
  <si>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</si>
  <si>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</si>
  <si>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</si>
  <si>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</si>
  <si>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</si>
  <si>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</si>
  <si>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182</t>
  </si>
  <si>
    <t>1 01 02010 01 0000 110</t>
  </si>
  <si>
    <t>1 13 00000 00 0000 000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</si>
  <si>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</si>
  <si>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</si>
  <si>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</si>
  <si>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</si>
  <si>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867</t>
  </si>
  <si>
    <t>1 13 02993 03 0100 130</t>
  </si>
  <si>
    <t>Средства, составляющие восстановительную стоимость зеленых насаждений 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</si>
  <si>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1 13 02993 03 0200 130</t>
  </si>
  <si>
    <t xml:space="preserve">Другие виды прочих доходов от компенсации затрат бюджетов внутригородских муниципальных образований Санкт-Петербурга </t>
  </si>
  <si>
    <t xml:space="preserve"> 1 16 00000 00 0000 000</t>
  </si>
  <si>
    <t>Штрафы, санкции, возмещение ущерба</t>
  </si>
  <si>
    <t xml:space="preserve"> 1 16 02000 02 0000 140</t>
  </si>
  <si>
    <t>Административные штрафы, установленные законами субъектов Российской Федерации об
административных правонарушениях</t>
  </si>
  <si>
    <t xml:space="preserve"> 1 16 02010 02 0000 140</t>
  </si>
  <si>
    <t>Административные штрафы, установленные законами  субъектов Российской Федерации об
административных правонарушениях, за нарушение
законов и иных нормативных правовых актов субъектов Российской Федерации</t>
  </si>
  <si>
    <t>806</t>
  </si>
  <si>
    <t xml:space="preserve"> 1 16 02010 02 0100 140</t>
  </si>
  <si>
    <t>Штрафы, предусмотренные статьями 12 – 37-1, 44 Закона Санкт-Петербурга от 12.05.2010 № 273-70 «Об административных правонарушениях в СанктПетербурге»</t>
  </si>
  <si>
    <t>805</t>
  </si>
  <si>
    <t>807</t>
  </si>
  <si>
    <t>815</t>
  </si>
  <si>
    <t>824</t>
  </si>
  <si>
    <t>860</t>
  </si>
  <si>
    <t>116 10000 00 0000 140</t>
  </si>
  <si>
    <t>Платежи в целях возмещения причиненного ущерба (убытков)</t>
  </si>
  <si>
    <t>116 10120 01 0000 140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</si>
  <si>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</si>
  <si>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116 10123 01 0031 140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</si>
  <si>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</si>
  <si>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</si>
  <si>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
зачислению в бюджет муниципального образования по нормативам, 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</si>
  <si>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1 17 00000 00 0000 000</t>
  </si>
  <si>
    <t>Прочие неналоговые доходы</t>
  </si>
  <si>
    <t>117 05030 03 0000 180</t>
  </si>
  <si>
    <t xml:space="preserve">Прочие неналоговые доходы бюджетов внутригородских муниципальных образований городов федерального значения
</t>
  </si>
  <si>
    <t>II</t>
  </si>
  <si>
    <t xml:space="preserve"> 2 00 00000 00 0000 000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</si>
  <si>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</si>
  <si>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</si>
  <si>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</si>
  <si>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 xml:space="preserve">2 02 10000 00 0000 150 </t>
  </si>
  <si>
    <t xml:space="preserve">Дотации  бюджетам бюджетной системы Российской Федерации 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</si>
  <si>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</si>
  <si>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</si>
  <si>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</si>
  <si>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бюджетов субъекта Российской Федерации</t>
  </si>
  <si>
    <t xml:space="preserve"> 2 02 30000 00 0000 150</t>
  </si>
  <si>
    <t>Субвенции бюджетам бюджетной системы Российской Федерации</t>
  </si>
  <si>
    <t>2 02 30024 03 0000 151</t>
  </si>
  <si>
    <t>Субвенции бюджетам внутригородских муниципальных образований городов федерального значения  на выполнение передаваемых полномочий субъектов Российской Федерации</t>
  </si>
  <si>
    <t xml:space="preserve"> 2 02 30024 03 0100 151</t>
  </si>
  <si>
    <t>Субвенции бюджетам внутригородских муниципальных образований  Санкт-Петербурга  на выполнение 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</si>
  <si>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2 02 30024 03 0200 151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</si>
  <si>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</si>
  <si>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2 02 30027 03 0000 151</t>
  </si>
  <si>
    <t xml:space="preserve"> 2 02 30027 03 0100 151</t>
  </si>
  <si>
    <t>Субвенции бюджетам внутригородских муниципальных образований  Санкт-Петербурга  на содержание ребенка в семье опекуна и приемной семье</t>
  </si>
  <si>
    <t xml:space="preserve"> 2 02 30027 03 0200 151</t>
  </si>
  <si>
    <t>Субвенции бюджетам внутригородских муниципальных образований  Санкт-Петербурга на  вознаграждение,  причитающееся приемному родителю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</si>
  <si>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</si>
  <si>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</si>
  <si>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2 19 60010 03 0000 151</t>
  </si>
  <si>
    <t>Возврат прочих остатков субсидий, субвенций и иных межбюджетных  трансфертов,имеющих целевое назначение, прошлых лет из бюджетов внутригородских муниципальных образований городов федерального значения</t>
  </si>
  <si>
    <t>ИТОГО ДОХОДОВ</t>
  </si>
  <si>
    <t>Доходы от оказания платных услуг  и компенсации затрат государства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</si>
  <si>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</si>
  <si>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2 02 29999 00 0000 150</t>
  </si>
  <si>
    <t>Прочие субсидии</t>
  </si>
  <si>
    <t>2 02 29999 03 0000 150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</si>
  <si>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</si>
  <si>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</si>
  <si>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Субсидии бюджетам бюджетной системы Российской Федерации (межбюджетные субсидии)</t>
  </si>
  <si>
    <t xml:space="preserve">     Показатели расходов бюджета внутригородского муниципального образования города федерального значения Санкт-Петербурга муниципальный округ </t>
  </si>
  <si>
    <t>Главный распорядитель средств местного бюджета - Муниципальный совет внутригородского муниципального образования города федерального значения Санкт-Петербурга муниципальный округ  Комендантский аэродром</t>
  </si>
  <si>
    <t xml:space="preserve">Главный распорядитель средств местного бюджета - Местная администрациявнутригородского муниципального образования города федерального значения Санкт-Петербурга муниципальный округ  Комендантский аэродром </t>
  </si>
  <si>
    <t>Другие вопросы в области национальной экономики</t>
  </si>
  <si>
    <t>0412</t>
  </si>
  <si>
    <t xml:space="preserve">Муниципальная программа основных мероприятий по содействию развития малого бизнеса на территории МО Комендантский аэродром </t>
  </si>
  <si>
    <t>587,2</t>
  </si>
  <si>
    <t xml:space="preserve">    Показатели источников финансирования дефицита бюджета внутригородского муниципального образования 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</si>
  <si>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</si>
  <si>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</si>
  <si>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</si>
  <si>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 учреждений, а также имущества государственных и муниципальных унитарных предприятий, в том числе казенных)</t>
  </si>
  <si>
    <t xml:space="preserve"> 114 02033 03 0000 410</t>
  </si>
  <si>
    <t>Доходы от реализации иного имущества, находящегося в муниципальной собственности внутригородских муниципальных образований городов федерального значения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</si>
  <si>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МЕСТНАЯ  АДМИНИСТРАЦИЯ
ВНУТРИГОРОДСКОГО МУНИЦИПАЛЬНОГО  ОБРАЗОВАНИЯ ГОРОДА ФЕДЕРАЛЬНОГО ЗНАЧЕНИЯ САНКТ-ПЕТЕРБУРГА  МУНИЦИПАЛЬНЫЙ  ОКРУГ
КОМЕНДАНТСКИЙ  АЭРОДРОМ
РАСПОРЯЖЕНИЕ
</t>
  </si>
  <si>
    <t>2400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</si>
  <si>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</si>
  <si>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</si>
  <si>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 субвенции из бюджета Санкт-Петербурга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</si>
  <si>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</t>
    </r>
    <r>
      <rPr>
        <sz val="11"/>
        <color rgb="FF0070C0"/>
        <rFont val="Times New Roman"/>
        <family val="1"/>
        <charset val="204"/>
      </rPr>
      <t>а также доходов от долевого участия в организации, полученных в виде дивидендов</t>
    </r>
    <r>
      <rPr>
        <sz val="11"/>
        <rFont val="Times New Roman"/>
        <family val="1"/>
        <charset val="204"/>
      </rPr>
      <t xml:space="preserve">
</t>
    </r>
  </si>
  <si>
    <t>2 02 15002 00 0000 150</t>
  </si>
  <si>
    <t>Дотации бюджетам  на поддержку мер по обеспечению сбалансированности бюджетов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</si>
  <si>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</si>
  <si>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</si>
  <si>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Утверждено на 2024г.    (тыс. руб.)      </t>
  </si>
  <si>
    <t xml:space="preserve">Субвенции бюджетам 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</si>
  <si>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>План на 2024 год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</si>
  <si>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</si>
  <si>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>99001 00010</t>
  </si>
  <si>
    <t>99002 00020</t>
  </si>
  <si>
    <t>99003 00021</t>
  </si>
  <si>
    <t>99004 00022</t>
  </si>
  <si>
    <t>99101 00440</t>
  </si>
  <si>
    <t>99201 00031</t>
  </si>
  <si>
    <t>99202 00032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</si>
  <si>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субвенции из бюджета Санкт-Петербурга</t>
  </si>
  <si>
    <t>99301 G0850</t>
  </si>
  <si>
    <t>0107</t>
  </si>
  <si>
    <r>
      <t xml:space="preserve">Проведение выборов </t>
    </r>
    <r>
      <rPr>
        <b/>
        <sz val="10"/>
        <rFont val="Times New Roman"/>
        <family val="1"/>
        <charset val="204"/>
      </rPr>
      <t xml:space="preserve">в представительные органы муниципального образования </t>
    </r>
  </si>
  <si>
    <t>99401 00050</t>
  </si>
  <si>
    <t>Специальные расходы</t>
  </si>
  <si>
    <t>880</t>
  </si>
  <si>
    <t>99501 00060</t>
  </si>
  <si>
    <t>99701 G0100</t>
  </si>
  <si>
    <t>Муниципальная программа по проведению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</si>
  <si>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10001 00090</t>
  </si>
  <si>
    <t>Муниципальная программа  участия в организации и финансировании временного трудоустройства несовершеннолетних в возрасте от 14 до 18 лет в свободное от учебы время</t>
  </si>
  <si>
    <t>Муниципальная  программа расходов направленных на издание и опубликование муниципальных правовых актов и иной информации о развитии МО</t>
  </si>
  <si>
    <t>Муниципальная  программа по участию в организации и финансировании временного трудоустройства несовершеннолетних в возрасте от 14 до 18 лет в свободное от учебы время</t>
  </si>
  <si>
    <t>Муниципальная  программа  по военно-патриотическому воспитанию граждан, проживающих на территории МО</t>
  </si>
  <si>
    <t>Муниципальная  программа  участия в профилактике терроризма и экстремизма, а также в минимизации и (или) ликвидации последствий их проявлений на территории МО в форме и порядке, установленных федеральным законодательством и законодательством Санкт-Петербурга</t>
  </si>
  <si>
    <t>Муниципальная  программа по участию в профилактике терроризма и экстремизма, а также в минимизации и (или) ликвидации последствий их проявлений на территории МО в форме и порядке, установленных федеральным законодательством и законодательством Санкт-Петербурга</t>
  </si>
  <si>
    <t>13001 00100</t>
  </si>
  <si>
    <t xml:space="preserve">Благоустройство территории МО Комендантский аэродром в соответствии с законом Санкт-Петербурга </t>
  </si>
  <si>
    <t>15001 00131</t>
  </si>
  <si>
    <t>Осуществление работ в сфере озеленения на территории МО Комендантский аэродром в соответствии с законодательством Санкт-Петербурга</t>
  </si>
  <si>
    <t>15002 00151</t>
  </si>
  <si>
    <r>
      <t xml:space="preserve">Расходы на организацию благоустройства территории муниципального образования за счет средств местного бюджета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</si>
  <si>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15003 NР001</t>
  </si>
  <si>
    <r>
      <t>Расходы на осуществление работ в сфере озеленения</t>
    </r>
    <r>
      <rPr>
        <b/>
        <sz val="10"/>
        <color rgb="FF0070C0"/>
        <rFont val="Times New Roman"/>
        <family val="1"/>
        <charset val="204"/>
      </rPr>
      <t xml:space="preserve"> </t>
    </r>
    <r>
      <rPr>
        <b/>
        <sz val="10"/>
        <color rgb="FF002060"/>
        <rFont val="Times New Roman"/>
        <family val="1"/>
        <charset val="204"/>
      </rPr>
      <t xml:space="preserve">территории муниципального образования за счет средств местного бюджета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</si>
  <si>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15004 NР002</t>
  </si>
  <si>
    <r>
      <t xml:space="preserve">Расходы на организацию благоустройства территории муниципального образования за счет субсидии 
из бюджета Санкт-Петербурга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</si>
  <si>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15005 SР001</t>
  </si>
  <si>
    <r>
      <t xml:space="preserve">Расходы на осуществление работ в сфере озеленения </t>
    </r>
    <r>
      <rPr>
        <b/>
        <sz val="10"/>
        <color rgb="FF0070C0"/>
        <rFont val="Times New Roman"/>
        <family val="1"/>
        <charset val="204"/>
      </rPr>
      <t xml:space="preserve">на </t>
    </r>
    <r>
      <rPr>
        <b/>
        <sz val="10"/>
        <color rgb="FF002060"/>
        <rFont val="Times New Roman"/>
        <family val="1"/>
        <charset val="204"/>
      </rPr>
      <t xml:space="preserve">территории муниципального образования за счет субсидии из бюджета Санкт-Петербурга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</si>
  <si>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15006 SР002</t>
  </si>
  <si>
    <r>
      <t xml:space="preserve">Расходы на организацию благоустройства территории муниципального образования за счет </t>
    </r>
    <r>
      <rPr>
        <b/>
        <sz val="10"/>
        <color rgb="FF00B0F0"/>
        <rFont val="Times New Roman"/>
        <family val="1"/>
        <charset val="204"/>
      </rPr>
      <t>местного бюджета</t>
    </r>
    <r>
      <rPr>
        <b/>
        <sz val="10"/>
        <color rgb="FF0070C0"/>
        <rFont val="Times New Roman"/>
        <family val="1"/>
        <charset val="204"/>
      </rPr>
      <t xml:space="preserve"> в рамках выполнения мероприятий программы «Мой двор»
</t>
    </r>
  </si>
  <si>
    <t>15007 NР003</t>
  </si>
  <si>
    <t>15008 SР003</t>
  </si>
  <si>
    <r>
      <t xml:space="preserve">Расходы на организацию благоустройства территории муниципального образования за </t>
    </r>
    <r>
      <rPr>
        <b/>
        <sz val="10"/>
        <color rgb="FF00B0F0"/>
        <rFont val="Times New Roman"/>
        <family val="1"/>
        <charset val="204"/>
      </rPr>
      <t xml:space="preserve">счет субсидии </t>
    </r>
    <r>
      <rPr>
        <b/>
        <sz val="10"/>
        <color rgb="FF0070C0"/>
        <rFont val="Times New Roman"/>
        <family val="1"/>
        <charset val="204"/>
      </rPr>
      <t xml:space="preserve">из бюджета Санкт-Петербурга в рамках выполнения мероприятий программы «Мой двор»
</t>
    </r>
  </si>
  <si>
    <t>99801 00180</t>
  </si>
  <si>
    <r>
      <t xml:space="preserve">Муниципальная программа  по </t>
    </r>
    <r>
      <rPr>
        <b/>
        <sz val="10"/>
        <color indexed="30"/>
        <rFont val="Times New Roman"/>
        <family val="1"/>
        <charset val="204"/>
      </rPr>
      <t>военно-патриотическому воспитанию</t>
    </r>
    <r>
      <rPr>
        <b/>
        <sz val="10"/>
        <rFont val="Times New Roman"/>
        <family val="1"/>
        <charset val="204"/>
      </rPr>
      <t xml:space="preserve"> граждан, проживающих на территории МО Комендантский аэродром</t>
    </r>
  </si>
  <si>
    <t>01001 00191</t>
  </si>
  <si>
    <r>
      <t xml:space="preserve">Муниципальная программа расходования средств местного бюджета на участие в реализации мер по профилактике </t>
    </r>
    <r>
      <rPr>
        <b/>
        <sz val="10"/>
        <color indexed="30"/>
        <rFont val="Times New Roman"/>
        <family val="1"/>
        <charset val="204"/>
      </rPr>
      <t>дорожно-транспортного травматизм</t>
    </r>
    <r>
      <rPr>
        <b/>
        <sz val="10"/>
        <rFont val="Times New Roman"/>
        <family val="1"/>
        <charset val="204"/>
      </rPr>
      <t>а на территории МО, включая размещение, содержание и ремонт искусственных неровностей, на внутриквартальных проездах.</t>
    </r>
  </si>
  <si>
    <t>02001 00490</t>
  </si>
  <si>
    <r>
      <t xml:space="preserve">Муниципальная программа участия в деятельности по профилактике </t>
    </r>
    <r>
      <rPr>
        <b/>
        <sz val="10"/>
        <color indexed="30"/>
        <rFont val="Times New Roman"/>
        <family val="1"/>
        <charset val="204"/>
      </rPr>
      <t xml:space="preserve">правонарушений </t>
    </r>
    <r>
      <rPr>
        <b/>
        <sz val="10"/>
        <rFont val="Times New Roman"/>
        <family val="1"/>
        <charset val="204"/>
      </rPr>
      <t>в Санкт-Петербурге в соответствии с федеральным законодательством и законодательством Санкт-Петербурга.</t>
    </r>
  </si>
  <si>
    <t>03001 00510</t>
  </si>
  <si>
    <t>04001 00520</t>
  </si>
  <si>
    <t>Муниципальная программа участия в профилактике терроризма и экстремизма,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</si>
  <si>
    <r>
      <t xml:space="preserve">Муниципальная программа расходования средств местного бюджета на участие в формах, установленных законодательством Санкт-Петербурга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</t>
    </r>
    <r>
      <rPr>
        <b/>
        <sz val="10"/>
        <color indexed="30"/>
        <rFont val="Times New Roman"/>
        <family val="1"/>
        <charset val="204"/>
      </rPr>
      <t>наркомании</t>
    </r>
    <r>
      <rPr>
        <b/>
        <sz val="10"/>
        <rFont val="Times New Roman"/>
        <family val="1"/>
        <charset val="204"/>
      </rPr>
      <t xml:space="preserve"> в Санкт-Петербурге</t>
    </r>
  </si>
  <si>
    <t>05001 00530</t>
  </si>
  <si>
    <r>
      <t xml:space="preserve"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</t>
    </r>
    <r>
      <rPr>
        <b/>
        <sz val="10"/>
        <color indexed="30"/>
        <rFont val="Times New Roman"/>
        <family val="1"/>
        <charset val="204"/>
      </rPr>
      <t xml:space="preserve">межнациональных (межэтнических) </t>
    </r>
    <r>
      <rPr>
        <b/>
        <sz val="10"/>
        <rFont val="Times New Roman"/>
        <family val="1"/>
        <charset val="204"/>
      </rPr>
      <t>конфликтов</t>
    </r>
  </si>
  <si>
    <t>06001 00540</t>
  </si>
  <si>
    <r>
      <t xml:space="preserve">Муниципальная программа основных мероприятий по осуществлению экологического просвещения и экологическому воспитанию, формированию </t>
    </r>
    <r>
      <rPr>
        <b/>
        <sz val="10"/>
        <color indexed="30"/>
        <rFont val="Times New Roman"/>
        <family val="1"/>
        <charset val="204"/>
      </rPr>
      <t>экологической</t>
    </r>
    <r>
      <rPr>
        <b/>
        <sz val="10"/>
        <rFont val="Times New Roman"/>
        <family val="1"/>
        <charset val="204"/>
      </rPr>
      <t xml:space="preserve"> культуры в области обращения с твердыми коммунальными отходами на территории МО Комендантский   аэродром</t>
    </r>
  </si>
  <si>
    <t>07001 00550</t>
  </si>
  <si>
    <t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t>
  </si>
  <si>
    <t>08001 00200</t>
  </si>
  <si>
    <t>Муниципальная программа расходования средств местного бюджета на организацию и проведение досуговых мероприятий для жителей муниципального образования</t>
  </si>
  <si>
    <t>09001 00560</t>
  </si>
  <si>
    <t>Расходы, связанные с назначением, выплатой, перерасчетом пенсии за выслугу лет за стаж работы в ОМСУ лицам, замещавшим муниципальные должности на постоянной основе в ОМСУ, муниципальных органах муниципальных образований</t>
  </si>
  <si>
    <t>99901 00230</t>
  </si>
  <si>
    <t>Расходы, связанные с назначением, выплатой, перерасчетом ежемесячной доплаты к пенсии за стаж лицам, замещавшим должности муниципальной службы в ОМСУ, муниципальных органах муниципальных образований</t>
  </si>
  <si>
    <t>99902 00330</t>
  </si>
  <si>
    <t>99302 G0860</t>
  </si>
  <si>
    <t>99303 G0870</t>
  </si>
  <si>
    <t>Муниципальная программа по обеспечению условий для развития на территории МО Комендантский аэродром физической культуры и массового спорта, организации и проведению спортивных мероприятий МО Комендантский аэродром</t>
  </si>
  <si>
    <t>11001 00240</t>
  </si>
  <si>
    <t>Муниципальная программа расходования средств местного бюджета на издание и опубликование муниципальных правовых актов и иной информации о развитии МО Комендантский аэродром</t>
  </si>
  <si>
    <t>12001 00250</t>
  </si>
  <si>
    <t>14001 00110</t>
  </si>
  <si>
    <t xml:space="preserve">Расходы на организацию профессионального образования и дополнительного профессионального образования выборных должностных лиц местного самоуправления, депутатов Муниципального совета, муниципальных служащих
</t>
  </si>
  <si>
    <t>04.10.2024 года                                                                   Санкт-Петербург                                                                                                         №40-п</t>
  </si>
  <si>
    <r>
      <t xml:space="preserve">Об утверждении отчета об исполнении бюджета внутригородского муниципального образования города федерального значения Санкт-Петербурга муниципальный округ Комендантский аэродром за </t>
    </r>
    <r>
      <rPr>
        <b/>
        <sz val="10"/>
        <color rgb="FFFF0000"/>
        <rFont val="Times New Roman"/>
        <family val="1"/>
        <charset val="204"/>
      </rPr>
      <t>9 месяцев 2024 года</t>
    </r>
  </si>
  <si>
    <r>
      <t xml:space="preserve">
</t>
    </r>
    <r>
      <rPr>
        <sz val="10"/>
        <rFont val="Times New Roman"/>
        <family val="1"/>
        <charset val="204"/>
      </rPr>
      <t xml:space="preserve">На основании статьи 264.2 Бюджетного кодекса Российской Федерации, статьи 25 Положения о бюджетном процессе во внутригородском муниципальном образовании города федерального значения Санкт-Петербурга муниципальный округ Комендантский аэродром:
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1. Утвердить отчет об исполнении бюджета внутригородского муниципальном образовании города федерального значения Санкт-Петербурга муниципальный округ Комендантский аэродром (далее- МО Комендантский аэродром) за 9 месяцев 2024 год:
• по доходам в сумме 180 807,6 тыс. рублей, 
• по расходам в сумме 165 593,0 тыс. рублей, 
•  с профицитом 15 214,6 тыс. рублей.
2. Утвердить показатели исполнения бюджета МО Комендантский аэродром по доходам, согласно Приложению № 1.
3. Утвердить показатели исполнения бюджета МО Комендантский аэродром по ведомственной структуре расходов, согласно Приложению№2.
4.  Утвердить показатели исполнения бюджета МО Комендантский аэродром по источникам финансирования дефицита бюджета, согласно Приложению№3.
5.  Направить отчет об исполнении бюджета за 9 месяцев 2024 года в Муниципальный совет МО Комендантский аэродром.
6.   Планово-экономическому отделу подготовить Отчет исполнения бюджета МО Комендантский аэродром за 9 месяцев 2024 г. для публикации.
7. Планово-экономическому отделу подготовить Сведения о ходе исполнения местного бюджета МО Комендантский аэродром и о численности муниципальных служащих ОМСУ за 9 месяцев 2024 г. для публикации. 
8. Контроль за исполнением настоящего распоряжения оставляю за собой.
9. Настоящее распоряжение вступает в силу с момента принятия.
ВРИО Главы Местной администрации
МО Комендантский аэродром                                                              Т.В.Океанова
</t>
    </r>
  </si>
  <si>
    <t>от 04.10.2024 года №40-п</t>
  </si>
  <si>
    <r>
      <t xml:space="preserve">Показатели доходов местного бюджета внутригородского муниципального образования города федерального значения Санкт-Петербурга муниципальный округ Комендантский аэродром за </t>
    </r>
    <r>
      <rPr>
        <b/>
        <sz val="14"/>
        <color rgb="FFFF0000"/>
        <rFont val="Times New Roman"/>
        <family val="1"/>
        <charset val="204"/>
      </rPr>
      <t xml:space="preserve">9 месяцев </t>
    </r>
    <r>
      <rPr>
        <b/>
        <sz val="14"/>
        <rFont val="Times New Roman"/>
        <family val="1"/>
        <charset val="204"/>
      </rPr>
      <t xml:space="preserve">2024 год по кодам классификации доходов бюджетов </t>
    </r>
  </si>
  <si>
    <r>
      <t xml:space="preserve">Исполнено за </t>
    </r>
    <r>
      <rPr>
        <b/>
        <sz val="12"/>
        <color rgb="FFFF0000"/>
        <rFont val="Times New Roman"/>
        <family val="1"/>
        <charset val="204"/>
      </rPr>
      <t>9 месяцев</t>
    </r>
    <r>
      <rPr>
        <b/>
        <sz val="12"/>
        <rFont val="Times New Roman"/>
        <family val="1"/>
        <charset val="204"/>
      </rPr>
      <t xml:space="preserve">  2024г.                    (тыс. руб.)</t>
    </r>
  </si>
  <si>
    <r>
      <t xml:space="preserve">% исполнения бюджета за 9 </t>
    </r>
    <r>
      <rPr>
        <b/>
        <sz val="12"/>
        <color rgb="FFFF0000"/>
        <rFont val="Times New Roman"/>
        <family val="1"/>
        <charset val="204"/>
      </rPr>
      <t xml:space="preserve">месяцев </t>
    </r>
    <r>
      <rPr>
        <b/>
        <sz val="12"/>
        <rFont val="Times New Roman"/>
        <family val="1"/>
        <charset val="204"/>
      </rPr>
      <t xml:space="preserve">2024г. (%) </t>
    </r>
  </si>
  <si>
    <r>
      <t>Комендантский аэродром за</t>
    </r>
    <r>
      <rPr>
        <b/>
        <sz val="14"/>
        <color rgb="FFFF0000"/>
        <rFont val="Times New Roman"/>
        <family val="1"/>
        <charset val="204"/>
      </rPr>
      <t xml:space="preserve"> 9 месяцев</t>
    </r>
    <r>
      <rPr>
        <b/>
        <sz val="14"/>
        <rFont val="Times New Roman"/>
        <family val="1"/>
        <charset val="204"/>
      </rPr>
      <t xml:space="preserve">  2024 года  по ведомственной структуре расходов</t>
    </r>
  </si>
  <si>
    <t>Исполнено за 9 месяцев 2024 г.</t>
  </si>
  <si>
    <r>
      <t xml:space="preserve">                       города федерального значения Санкт-Петербурга муниципальный округ Комендантский аэродром за   </t>
    </r>
    <r>
      <rPr>
        <b/>
        <sz val="13"/>
        <color rgb="FFFF0000"/>
        <rFont val="Times New Roman"/>
        <family val="1"/>
        <charset val="204"/>
      </rPr>
      <t xml:space="preserve">9 месяцев </t>
    </r>
    <r>
      <rPr>
        <b/>
        <sz val="13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</si>
</sst>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р_."/>
    <numFmt numFmtId="167" formatCode="0000"/>
  </numFmts>
  <fonts count="54" x14ac:knownFonts="1">
    <font>
      <sz val="10"/>
      <name val="MS Sans Serif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MS Sans Serif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MS Sans Serif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3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Narrow"/>
      <family val="2"/>
      <charset val="204"/>
    </font>
    <font>
      <sz val="10"/>
      <color indexed="1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MS Sans Serif"/>
      <charset val="204"/>
    </font>
    <font>
      <sz val="10"/>
      <color rgb="FFFF0000"/>
      <name val="Times New Roman"/>
      <family val="1"/>
      <charset val="204"/>
    </font>
    <font>
      <b/>
      <sz val="13"/>
      <color rgb="FF0070C0"/>
      <name val="Times New Roman"/>
      <family val="1"/>
      <charset val="204"/>
    </font>
    <font>
      <sz val="13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20" fillId="0" borderId="0"/>
  </cellStyleXfs>
  <cellXfs count="346">
    <xf numFmtId="0" fontId="0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Alignment="1" applyProtection="1">
      <alignment vertical="top"/>
    </xf>
    <xf numFmtId="49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vertical="top"/>
    </xf>
    <xf numFmtId="164" fontId="3" fillId="2" borderId="3" xfId="0" applyNumberFormat="1" applyFont="1" applyFill="1" applyBorder="1" applyAlignment="1" applyProtection="1">
      <alignment vertical="top"/>
    </xf>
    <xf numFmtId="164" fontId="9" fillId="2" borderId="4" xfId="0" applyNumberFormat="1" applyFont="1" applyFill="1" applyBorder="1" applyAlignment="1" applyProtection="1">
      <alignment horizontal="center" vertical="top" wrapText="1"/>
    </xf>
    <xf numFmtId="164" fontId="11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top"/>
    </xf>
    <xf numFmtId="164" fontId="11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Continuous" vertical="center" wrapText="1"/>
    </xf>
    <xf numFmtId="165" fontId="11" fillId="0" borderId="4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vertical="top"/>
    </xf>
    <xf numFmtId="165" fontId="6" fillId="0" borderId="5" xfId="0" applyNumberFormat="1" applyFont="1" applyFill="1" applyBorder="1" applyAlignment="1" applyProtection="1">
      <alignment vertical="top"/>
    </xf>
    <xf numFmtId="165" fontId="9" fillId="0" borderId="4" xfId="0" applyNumberFormat="1" applyFont="1" applyFill="1" applyBorder="1" applyAlignment="1" applyProtection="1">
      <alignment horizontal="center" vertical="top" wrapText="1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49" fontId="4" fillId="0" borderId="4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horizontal="center" vertical="top"/>
    </xf>
    <xf numFmtId="164" fontId="11" fillId="2" borderId="6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vertical="top"/>
    </xf>
    <xf numFmtId="49" fontId="2" fillId="2" borderId="4" xfId="0" applyNumberFormat="1" applyFont="1" applyFill="1" applyBorder="1" applyAlignment="1" applyProtection="1">
      <alignment vertical="top"/>
    </xf>
    <xf numFmtId="166" fontId="16" fillId="2" borderId="4" xfId="0" applyNumberFormat="1" applyFont="1" applyFill="1" applyBorder="1" applyAlignment="1" applyProtection="1">
      <alignment horizontal="center" vertical="top" wrapText="1"/>
    </xf>
    <xf numFmtId="166" fontId="11" fillId="2" borderId="4" xfId="0" applyNumberFormat="1" applyFont="1" applyFill="1" applyBorder="1" applyAlignment="1" applyProtection="1">
      <alignment horizontal="center" vertical="center"/>
    </xf>
    <xf numFmtId="166" fontId="12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top"/>
    </xf>
    <xf numFmtId="0" fontId="17" fillId="2" borderId="0" xfId="0" applyNumberFormat="1" applyFont="1" applyFill="1" applyBorder="1" applyAlignment="1" applyProtection="1">
      <alignment vertical="center"/>
    </xf>
    <xf numFmtId="49" fontId="4" fillId="0" borderId="4" xfId="0" applyNumberFormat="1" applyFont="1" applyBorder="1" applyAlignment="1">
      <alignment horizontal="center" vertical="top"/>
    </xf>
    <xf numFmtId="164" fontId="11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>
      <alignment vertical="top"/>
    </xf>
    <xf numFmtId="165" fontId="11" fillId="3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>
      <alignment vertical="top"/>
    </xf>
    <xf numFmtId="165" fontId="12" fillId="3" borderId="4" xfId="0" applyNumberFormat="1" applyFont="1" applyFill="1" applyBorder="1" applyAlignment="1">
      <alignment horizontal="center" vertical="center"/>
    </xf>
    <xf numFmtId="0" fontId="21" fillId="0" borderId="0" xfId="1" applyFont="1"/>
    <xf numFmtId="0" fontId="19" fillId="0" borderId="0" xfId="1"/>
    <xf numFmtId="0" fontId="22" fillId="0" borderId="0" xfId="1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right"/>
    </xf>
    <xf numFmtId="0" fontId="23" fillId="0" borderId="0" xfId="1" applyFont="1" applyAlignment="1">
      <alignment horizontal="left"/>
    </xf>
    <xf numFmtId="0" fontId="19" fillId="0" borderId="0" xfId="1" applyAlignment="1">
      <alignment horizontal="center"/>
    </xf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wrapText="1"/>
    </xf>
    <xf numFmtId="164" fontId="26" fillId="0" borderId="0" xfId="1" applyNumberFormat="1" applyFont="1" applyAlignment="1">
      <alignment horizontal="center"/>
    </xf>
    <xf numFmtId="0" fontId="25" fillId="0" borderId="0" xfId="1" applyFont="1" applyAlignment="1">
      <alignment wrapText="1"/>
    </xf>
    <xf numFmtId="164" fontId="25" fillId="0" borderId="0" xfId="1" applyNumberFormat="1" applyFont="1" applyAlignment="1">
      <alignment horizontal="center"/>
    </xf>
    <xf numFmtId="167" fontId="27" fillId="0" borderId="0" xfId="1" applyNumberFormat="1" applyFont="1"/>
    <xf numFmtId="0" fontId="28" fillId="0" borderId="0" xfId="1" applyFont="1" applyAlignment="1">
      <alignment wrapText="1"/>
    </xf>
    <xf numFmtId="164" fontId="28" fillId="0" borderId="0" xfId="1" applyNumberFormat="1" applyFont="1" applyAlignment="1">
      <alignment horizontal="center"/>
    </xf>
    <xf numFmtId="0" fontId="30" fillId="0" borderId="0" xfId="1" applyFont="1"/>
    <xf numFmtId="0" fontId="30" fillId="0" borderId="4" xfId="1" applyFont="1" applyBorder="1" applyAlignment="1">
      <alignment horizontal="center"/>
    </xf>
    <xf numFmtId="167" fontId="30" fillId="0" borderId="7" xfId="1" applyNumberFormat="1" applyFont="1" applyBorder="1"/>
    <xf numFmtId="0" fontId="29" fillId="0" borderId="8" xfId="1" applyFont="1" applyBorder="1" applyAlignment="1">
      <alignment wrapText="1"/>
    </xf>
    <xf numFmtId="0" fontId="29" fillId="0" borderId="9" xfId="1" applyFont="1" applyBorder="1" applyAlignment="1">
      <alignment vertical="top" wrapText="1"/>
    </xf>
    <xf numFmtId="0" fontId="30" fillId="0" borderId="10" xfId="1" applyFont="1" applyBorder="1" applyAlignment="1">
      <alignment vertical="top" wrapText="1"/>
    </xf>
    <xf numFmtId="0" fontId="29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165" fontId="29" fillId="0" borderId="13" xfId="1" applyNumberFormat="1" applyFont="1" applyBorder="1" applyAlignment="1">
      <alignment horizontal="center" vertical="center"/>
    </xf>
    <xf numFmtId="165" fontId="30" fillId="0" borderId="14" xfId="1" applyNumberFormat="1" applyFont="1" applyBorder="1" applyAlignment="1">
      <alignment horizontal="center" vertical="center"/>
    </xf>
    <xf numFmtId="165" fontId="29" fillId="0" borderId="8" xfId="1" applyNumberFormat="1" applyFont="1" applyBorder="1" applyAlignment="1">
      <alignment horizontal="center" vertical="center"/>
    </xf>
    <xf numFmtId="165" fontId="29" fillId="0" borderId="15" xfId="1" applyNumberFormat="1" applyFont="1" applyBorder="1" applyAlignment="1">
      <alignment horizontal="center" vertical="center"/>
    </xf>
    <xf numFmtId="0" fontId="20" fillId="0" borderId="0" xfId="2"/>
    <xf numFmtId="0" fontId="22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right"/>
    </xf>
    <xf numFmtId="0" fontId="12" fillId="0" borderId="0" xfId="2" applyFont="1"/>
    <xf numFmtId="165" fontId="12" fillId="0" borderId="0" xfId="2" applyNumberFormat="1" applyFont="1"/>
    <xf numFmtId="165" fontId="20" fillId="0" borderId="0" xfId="2" applyNumberFormat="1"/>
    <xf numFmtId="165" fontId="20" fillId="0" borderId="0" xfId="2" applyNumberFormat="1" applyAlignment="1">
      <alignment vertical="center"/>
    </xf>
    <xf numFmtId="0" fontId="26" fillId="0" borderId="0" xfId="2" applyFont="1"/>
    <xf numFmtId="0" fontId="5" fillId="0" borderId="4" xfId="2" applyFont="1" applyBorder="1" applyAlignment="1">
      <alignment horizontal="center"/>
    </xf>
    <xf numFmtId="0" fontId="11" fillId="0" borderId="4" xfId="2" applyFont="1" applyBorder="1" applyAlignment="1">
      <alignment horizontal="center" wrapText="1"/>
    </xf>
    <xf numFmtId="165" fontId="11" fillId="0" borderId="16" xfId="2" applyNumberFormat="1" applyFont="1" applyBorder="1" applyAlignment="1">
      <alignment horizontal="center" vertical="center"/>
    </xf>
    <xf numFmtId="165" fontId="11" fillId="0" borderId="4" xfId="2" applyNumberFormat="1" applyFont="1" applyBorder="1" applyAlignment="1">
      <alignment horizontal="center" vertical="center"/>
    </xf>
    <xf numFmtId="3" fontId="11" fillId="0" borderId="0" xfId="2" applyNumberFormat="1" applyFont="1" applyAlignment="1">
      <alignment horizontal="center" vertical="center"/>
    </xf>
    <xf numFmtId="3" fontId="11" fillId="4" borderId="0" xfId="2" applyNumberFormat="1" applyFont="1" applyFill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0" fontId="31" fillId="0" borderId="0" xfId="2" applyFont="1"/>
    <xf numFmtId="0" fontId="5" fillId="0" borderId="4" xfId="2" applyFont="1" applyBorder="1" applyAlignment="1">
      <alignment horizontal="left"/>
    </xf>
    <xf numFmtId="49" fontId="5" fillId="0" borderId="4" xfId="2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wrapText="1"/>
    </xf>
    <xf numFmtId="0" fontId="32" fillId="0" borderId="0" xfId="2" applyFont="1"/>
    <xf numFmtId="3" fontId="3" fillId="0" borderId="4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left" wrapText="1"/>
    </xf>
    <xf numFmtId="0" fontId="3" fillId="0" borderId="4" xfId="2" applyFont="1" applyBorder="1" applyAlignment="1">
      <alignment horizontal="left"/>
    </xf>
    <xf numFmtId="49" fontId="3" fillId="0" borderId="4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justify" vertical="top" wrapText="1"/>
    </xf>
    <xf numFmtId="165" fontId="12" fillId="0" borderId="4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3" fontId="12" fillId="4" borderId="0" xfId="2" applyNumberFormat="1" applyFont="1" applyFill="1" applyAlignment="1">
      <alignment horizontal="center" vertical="center"/>
    </xf>
    <xf numFmtId="165" fontId="12" fillId="0" borderId="0" xfId="2" applyNumberFormat="1" applyFont="1" applyAlignment="1">
      <alignment horizontal="center" vertical="center"/>
    </xf>
    <xf numFmtId="165" fontId="12" fillId="0" borderId="16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 wrapText="1"/>
    </xf>
    <xf numFmtId="165" fontId="12" fillId="0" borderId="17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justify" wrapText="1"/>
    </xf>
    <xf numFmtId="0" fontId="3" fillId="0" borderId="0" xfId="2" applyFont="1"/>
    <xf numFmtId="0" fontId="12" fillId="0" borderId="4" xfId="2" applyFont="1" applyBorder="1" applyAlignment="1">
      <alignment horizontal="justify" wrapText="1"/>
    </xf>
    <xf numFmtId="16" fontId="5" fillId="0" borderId="4" xfId="2" applyNumberFormat="1" applyFont="1" applyBorder="1" applyAlignment="1">
      <alignment horizontal="left"/>
    </xf>
    <xf numFmtId="0" fontId="14" fillId="0" borderId="0" xfId="2" applyFont="1"/>
    <xf numFmtId="16" fontId="3" fillId="0" borderId="4" xfId="2" applyNumberFormat="1" applyFont="1" applyBorder="1" applyAlignment="1">
      <alignment horizontal="left" vertical="center"/>
    </xf>
    <xf numFmtId="0" fontId="22" fillId="0" borderId="0" xfId="2" applyFont="1" applyAlignment="1">
      <alignment vertical="center"/>
    </xf>
    <xf numFmtId="0" fontId="5" fillId="0" borderId="0" xfId="2" applyFont="1"/>
    <xf numFmtId="49" fontId="3" fillId="2" borderId="16" xfId="2" applyNumberFormat="1" applyFont="1" applyFill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justify" wrapText="1"/>
    </xf>
    <xf numFmtId="49" fontId="5" fillId="0" borderId="16" xfId="2" applyNumberFormat="1" applyFont="1" applyBorder="1" applyAlignment="1">
      <alignment horizontal="center" vertical="center"/>
    </xf>
    <xf numFmtId="0" fontId="11" fillId="2" borderId="4" xfId="2" applyFont="1" applyFill="1" applyBorder="1" applyAlignment="1">
      <alignment horizontal="justify" vertical="top" wrapText="1"/>
    </xf>
    <xf numFmtId="16" fontId="3" fillId="0" borderId="4" xfId="2" applyNumberFormat="1" applyFont="1" applyBorder="1" applyAlignment="1">
      <alignment horizontal="left"/>
    </xf>
    <xf numFmtId="0" fontId="11" fillId="2" borderId="4" xfId="2" applyFont="1" applyFill="1" applyBorder="1" applyAlignment="1">
      <alignment horizontal="left" vertical="top" wrapText="1"/>
    </xf>
    <xf numFmtId="49" fontId="3" fillId="0" borderId="16" xfId="2" applyNumberFormat="1" applyFont="1" applyBorder="1" applyAlignment="1">
      <alignment horizontal="center" vertical="center"/>
    </xf>
    <xf numFmtId="0" fontId="12" fillId="2" borderId="4" xfId="2" applyFont="1" applyFill="1" applyBorder="1" applyAlignment="1">
      <alignment vertical="top" wrapText="1"/>
    </xf>
    <xf numFmtId="3" fontId="12" fillId="0" borderId="4" xfId="2" applyNumberFormat="1" applyFont="1" applyBorder="1" applyAlignment="1">
      <alignment horizontal="center" vertical="center" wrapText="1"/>
    </xf>
    <xf numFmtId="0" fontId="5" fillId="0" borderId="4" xfId="2" applyFont="1" applyBorder="1"/>
    <xf numFmtId="49" fontId="5" fillId="0" borderId="16" xfId="2" applyNumberFormat="1" applyFont="1" applyBorder="1" applyAlignment="1">
      <alignment horizontal="center" vertical="center" wrapText="1"/>
    </xf>
    <xf numFmtId="0" fontId="11" fillId="2" borderId="4" xfId="2" applyFont="1" applyFill="1" applyBorder="1" applyAlignment="1">
      <alignment vertical="top" wrapText="1"/>
    </xf>
    <xf numFmtId="0" fontId="5" fillId="2" borderId="4" xfId="2" applyFont="1" applyFill="1" applyBorder="1" applyAlignment="1">
      <alignment vertical="top" wrapText="1"/>
    </xf>
    <xf numFmtId="0" fontId="3" fillId="0" borderId="4" xfId="2" applyFont="1" applyBorder="1" applyAlignment="1">
      <alignment horizontal="justify" vertical="top" wrapText="1"/>
    </xf>
    <xf numFmtId="16" fontId="5" fillId="0" borderId="18" xfId="2" applyNumberFormat="1" applyFont="1" applyBorder="1" applyAlignment="1">
      <alignment horizontal="center"/>
    </xf>
    <xf numFmtId="16" fontId="5" fillId="0" borderId="4" xfId="2" applyNumberFormat="1" applyFont="1" applyBorder="1" applyAlignment="1">
      <alignment horizontal="center"/>
    </xf>
    <xf numFmtId="0" fontId="11" fillId="0" borderId="4" xfId="2" applyFont="1" applyBorder="1" applyAlignment="1">
      <alignment horizontal="justify" vertical="top" wrapText="1"/>
    </xf>
    <xf numFmtId="16" fontId="5" fillId="6" borderId="4" xfId="2" applyNumberFormat="1" applyFont="1" applyFill="1" applyBorder="1" applyAlignment="1">
      <alignment horizontal="center"/>
    </xf>
    <xf numFmtId="49" fontId="5" fillId="6" borderId="4" xfId="2" applyNumberFormat="1" applyFont="1" applyFill="1" applyBorder="1" applyAlignment="1">
      <alignment horizontal="center" vertical="center"/>
    </xf>
    <xf numFmtId="3" fontId="5" fillId="6" borderId="4" xfId="2" applyNumberFormat="1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justify" wrapText="1"/>
    </xf>
    <xf numFmtId="165" fontId="11" fillId="6" borderId="4" xfId="2" applyNumberFormat="1" applyFont="1" applyFill="1" applyBorder="1" applyAlignment="1">
      <alignment horizontal="center" vertical="center"/>
    </xf>
    <xf numFmtId="3" fontId="11" fillId="6" borderId="0" xfId="2" applyNumberFormat="1" applyFont="1" applyFill="1" applyAlignment="1">
      <alignment horizontal="center" vertical="center"/>
    </xf>
    <xf numFmtId="165" fontId="11" fillId="6" borderId="0" xfId="2" applyNumberFormat="1" applyFont="1" applyFill="1" applyAlignment="1">
      <alignment horizontal="center" vertical="center"/>
    </xf>
    <xf numFmtId="0" fontId="3" fillId="6" borderId="0" xfId="2" applyFont="1" applyFill="1"/>
    <xf numFmtId="0" fontId="11" fillId="0" borderId="4" xfId="2" applyFont="1" applyBorder="1" applyAlignment="1">
      <alignment horizontal="left" vertical="center" wrapText="1"/>
    </xf>
    <xf numFmtId="0" fontId="3" fillId="7" borderId="0" xfId="2" applyFont="1" applyFill="1"/>
    <xf numFmtId="0" fontId="11" fillId="2" borderId="4" xfId="2" applyFont="1" applyFill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1" fillId="0" borderId="4" xfId="2" applyFont="1" applyBorder="1" applyAlignment="1">
      <alignment vertical="top" wrapText="1"/>
    </xf>
    <xf numFmtId="0" fontId="12" fillId="0" borderId="4" xfId="2" applyFont="1" applyBorder="1" applyAlignment="1">
      <alignment vertical="top" wrapText="1"/>
    </xf>
    <xf numFmtId="165" fontId="11" fillId="0" borderId="17" xfId="2" applyNumberFormat="1" applyFont="1" applyBorder="1" applyAlignment="1">
      <alignment horizontal="center" vertical="center"/>
    </xf>
    <xf numFmtId="0" fontId="17" fillId="0" borderId="0" xfId="2" applyFont="1"/>
    <xf numFmtId="49" fontId="5" fillId="0" borderId="4" xfId="2" applyNumberFormat="1" applyFont="1" applyBorder="1" applyAlignment="1">
      <alignment horizontal="center" vertical="top"/>
    </xf>
    <xf numFmtId="3" fontId="5" fillId="0" borderId="6" xfId="2" applyNumberFormat="1" applyFont="1" applyBorder="1" applyAlignment="1">
      <alignment horizontal="center" vertical="top"/>
    </xf>
    <xf numFmtId="0" fontId="11" fillId="0" borderId="4" xfId="2" applyFont="1" applyBorder="1" applyAlignment="1">
      <alignment horizontal="left" vertical="top" wrapText="1"/>
    </xf>
    <xf numFmtId="49" fontId="3" fillId="2" borderId="4" xfId="2" applyNumberFormat="1" applyFont="1" applyFill="1" applyBorder="1" applyAlignment="1">
      <alignment horizontal="center" vertical="top"/>
    </xf>
    <xf numFmtId="3" fontId="3" fillId="2" borderId="4" xfId="2" applyNumberFormat="1" applyFont="1" applyFill="1" applyBorder="1" applyAlignment="1">
      <alignment horizontal="center" vertical="top"/>
    </xf>
    <xf numFmtId="0" fontId="12" fillId="2" borderId="4" xfId="2" applyFont="1" applyFill="1" applyBorder="1" applyAlignment="1">
      <alignment horizontal="left" vertical="top" wrapText="1"/>
    </xf>
    <xf numFmtId="0" fontId="26" fillId="0" borderId="4" xfId="2" applyFont="1" applyBorder="1"/>
    <xf numFmtId="0" fontId="14" fillId="0" borderId="4" xfId="2" applyFont="1" applyBorder="1" applyAlignment="1">
      <alignment horizontal="justify" wrapText="1"/>
    </xf>
    <xf numFmtId="3" fontId="5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justify" vertical="top" wrapText="1"/>
    </xf>
    <xf numFmtId="49" fontId="5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justify" vertical="top" wrapText="1"/>
    </xf>
    <xf numFmtId="49" fontId="3" fillId="6" borderId="4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vertical="top" wrapText="1"/>
    </xf>
    <xf numFmtId="165" fontId="11" fillId="6" borderId="4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justify" vertical="top" wrapText="1"/>
    </xf>
    <xf numFmtId="165" fontId="12" fillId="6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wrapTex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 vertical="top" wrapText="1" indent="1"/>
    </xf>
    <xf numFmtId="3" fontId="12" fillId="5" borderId="0" xfId="2" applyNumberFormat="1" applyFont="1" applyFill="1" applyAlignment="1">
      <alignment horizontal="center" vertical="center" wrapText="1"/>
    </xf>
    <xf numFmtId="3" fontId="11" fillId="5" borderId="0" xfId="2" applyNumberFormat="1" applyFont="1" applyFill="1" applyAlignment="1">
      <alignment horizontal="center" vertical="center"/>
    </xf>
    <xf numFmtId="3" fontId="12" fillId="5" borderId="0" xfId="2" applyNumberFormat="1" applyFont="1" applyFill="1" applyAlignment="1">
      <alignment horizontal="center" vertical="center"/>
    </xf>
    <xf numFmtId="165" fontId="12" fillId="5" borderId="0" xfId="2" applyNumberFormat="1" applyFont="1" applyFill="1" applyAlignment="1">
      <alignment horizontal="center" vertical="center"/>
    </xf>
    <xf numFmtId="165" fontId="12" fillId="6" borderId="0" xfId="2" applyNumberFormat="1" applyFont="1" applyFill="1" applyAlignment="1">
      <alignment horizontal="center" vertical="center"/>
    </xf>
    <xf numFmtId="0" fontId="3" fillId="0" borderId="19" xfId="0" applyFont="1" applyBorder="1" applyAlignment="1">
      <alignment horizontal="left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1" fillId="2" borderId="6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18" xfId="0" applyFont="1" applyBorder="1" applyAlignment="1">
      <alignment horizontal="center" vertical="center"/>
    </xf>
    <xf numFmtId="0" fontId="12" fillId="2" borderId="6" xfId="0" applyFont="1" applyFill="1" applyBorder="1" applyAlignment="1">
      <alignment vertical="top" wrapText="1"/>
    </xf>
    <xf numFmtId="0" fontId="3" fillId="0" borderId="0" xfId="0" applyFont="1" applyBorder="1" applyAlignment="1"/>
    <xf numFmtId="3" fontId="12" fillId="0" borderId="20" xfId="2" applyNumberFormat="1" applyFont="1" applyBorder="1" applyAlignment="1">
      <alignment horizontal="center" vertical="center" wrapText="1"/>
    </xf>
    <xf numFmtId="165" fontId="36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33" fillId="6" borderId="0" xfId="0" applyFont="1" applyFill="1" applyBorder="1" applyAlignment="1">
      <alignment horizontal="left"/>
    </xf>
    <xf numFmtId="165" fontId="37" fillId="0" borderId="0" xfId="0" applyNumberFormat="1" applyFont="1" applyBorder="1" applyAlignment="1">
      <alignment horizontal="center" vertical="center"/>
    </xf>
    <xf numFmtId="165" fontId="12" fillId="0" borderId="20" xfId="2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2" fillId="6" borderId="0" xfId="0" applyNumberFormat="1" applyFont="1" applyFill="1" applyBorder="1" applyAlignment="1" applyProtection="1">
      <alignment vertical="top"/>
    </xf>
    <xf numFmtId="0" fontId="2" fillId="6" borderId="0" xfId="0" applyNumberFormat="1" applyFont="1" applyFill="1" applyBorder="1" applyAlignment="1" applyProtection="1">
      <alignment horizontal="center" vertical="top"/>
    </xf>
    <xf numFmtId="0" fontId="3" fillId="6" borderId="0" xfId="0" applyNumberFormat="1" applyFont="1" applyFill="1" applyBorder="1" applyAlignment="1" applyProtection="1">
      <alignment vertical="top"/>
    </xf>
    <xf numFmtId="0" fontId="3" fillId="6" borderId="0" xfId="0" applyNumberFormat="1" applyFont="1" applyFill="1" applyBorder="1" applyAlignment="1" applyProtection="1">
      <alignment horizontal="center" vertical="top"/>
    </xf>
    <xf numFmtId="0" fontId="17" fillId="6" borderId="0" xfId="0" applyNumberFormat="1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horizontal="left" vertical="top"/>
    </xf>
    <xf numFmtId="0" fontId="6" fillId="6" borderId="0" xfId="0" applyNumberFormat="1" applyFont="1" applyFill="1" applyBorder="1" applyAlignment="1" applyProtection="1">
      <alignment vertical="top"/>
    </xf>
    <xf numFmtId="0" fontId="3" fillId="6" borderId="2" xfId="0" applyNumberFormat="1" applyFont="1" applyFill="1" applyBorder="1" applyAlignment="1" applyProtection="1">
      <alignment horizontal="left" vertical="top"/>
    </xf>
    <xf numFmtId="0" fontId="3" fillId="6" borderId="2" xfId="0" applyNumberFormat="1" applyFont="1" applyFill="1" applyBorder="1" applyAlignment="1" applyProtection="1">
      <alignment horizontal="center" vertical="top"/>
    </xf>
    <xf numFmtId="0" fontId="6" fillId="6" borderId="2" xfId="0" applyNumberFormat="1" applyFont="1" applyFill="1" applyBorder="1" applyAlignment="1" applyProtection="1">
      <alignment vertical="top"/>
    </xf>
    <xf numFmtId="0" fontId="9" fillId="6" borderId="4" xfId="0" applyNumberFormat="1" applyFont="1" applyFill="1" applyBorder="1" applyAlignment="1" applyProtection="1">
      <alignment horizontal="center" vertical="top"/>
    </xf>
    <xf numFmtId="0" fontId="13" fillId="6" borderId="4" xfId="0" applyNumberFormat="1" applyFont="1" applyFill="1" applyBorder="1" applyAlignment="1" applyProtection="1">
      <alignment horizontal="center" vertical="top" wrapText="1"/>
    </xf>
    <xf numFmtId="0" fontId="9" fillId="6" borderId="4" xfId="0" applyNumberFormat="1" applyFont="1" applyFill="1" applyBorder="1" applyAlignment="1" applyProtection="1">
      <alignment horizontal="center" vertical="top" wrapText="1"/>
    </xf>
    <xf numFmtId="0" fontId="5" fillId="6" borderId="4" xfId="0" applyNumberFormat="1" applyFont="1" applyFill="1" applyBorder="1" applyAlignment="1" applyProtection="1">
      <alignment horizontal="justify" vertical="top" wrapText="1"/>
    </xf>
    <xf numFmtId="49" fontId="5" fillId="6" borderId="4" xfId="0" applyNumberFormat="1" applyFont="1" applyFill="1" applyBorder="1" applyAlignment="1" applyProtection="1">
      <alignment horizontal="center" vertical="center" wrapText="1"/>
    </xf>
    <xf numFmtId="49" fontId="5" fillId="6" borderId="4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left" vertical="top" wrapText="1"/>
    </xf>
    <xf numFmtId="0" fontId="3" fillId="6" borderId="4" xfId="0" applyNumberFormat="1" applyFont="1" applyFill="1" applyBorder="1" applyAlignment="1" applyProtection="1">
      <alignment horizontal="justify" vertical="top" wrapText="1"/>
    </xf>
    <xf numFmtId="49" fontId="3" fillId="6" borderId="4" xfId="0" applyNumberFormat="1" applyFont="1" applyFill="1" applyBorder="1" applyAlignment="1" applyProtection="1">
      <alignment horizontal="center" vertical="center" wrapText="1"/>
    </xf>
    <xf numFmtId="49" fontId="3" fillId="6" borderId="4" xfId="0" applyNumberFormat="1" applyFont="1" applyFill="1" applyBorder="1" applyAlignment="1" applyProtection="1">
      <alignment horizontal="center" vertical="center"/>
    </xf>
    <xf numFmtId="0" fontId="3" fillId="6" borderId="4" xfId="0" applyNumberFormat="1" applyFont="1" applyFill="1" applyBorder="1" applyAlignment="1" applyProtection="1">
      <alignment horizontal="left" vertical="top" wrapText="1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vertical="top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49" fontId="3" fillId="6" borderId="4" xfId="0" applyNumberFormat="1" applyFont="1" applyFill="1" applyBorder="1" applyAlignment="1" applyProtection="1">
      <alignment vertical="top" wrapText="1"/>
    </xf>
    <xf numFmtId="49" fontId="3" fillId="6" borderId="0" xfId="0" applyNumberFormat="1" applyFont="1" applyFill="1" applyBorder="1" applyAlignment="1" applyProtection="1">
      <alignment vertical="top" wrapText="1"/>
    </xf>
    <xf numFmtId="49" fontId="3" fillId="6" borderId="4" xfId="0" applyNumberFormat="1" applyFont="1" applyFill="1" applyBorder="1" applyAlignment="1" applyProtection="1">
      <alignment horizontal="center" vertical="top"/>
    </xf>
    <xf numFmtId="0" fontId="14" fillId="6" borderId="4" xfId="0" applyNumberFormat="1" applyFont="1" applyFill="1" applyBorder="1" applyAlignment="1" applyProtection="1">
      <alignment horizontal="justify" vertical="top" wrapText="1"/>
    </xf>
    <xf numFmtId="12" fontId="5" fillId="6" borderId="4" xfId="0" applyNumberFormat="1" applyFont="1" applyFill="1" applyBorder="1" applyAlignment="1" applyProtection="1">
      <alignment horizontal="center" vertical="center" wrapText="1"/>
    </xf>
    <xf numFmtId="12" fontId="3" fillId="6" borderId="4" xfId="0" applyNumberFormat="1" applyFont="1" applyFill="1" applyBorder="1" applyAlignment="1" applyProtection="1">
      <alignment horizontal="center" vertical="center" wrapText="1"/>
    </xf>
    <xf numFmtId="0" fontId="9" fillId="6" borderId="4" xfId="0" applyNumberFormat="1" applyFont="1" applyFill="1" applyBorder="1" applyAlignment="1" applyProtection="1">
      <alignment horizontal="justify" vertical="top" wrapText="1"/>
    </xf>
    <xf numFmtId="0" fontId="38" fillId="6" borderId="4" xfId="0" applyFont="1" applyFill="1" applyBorder="1" applyAlignment="1">
      <alignment horizontal="justify" vertical="top" wrapText="1"/>
    </xf>
    <xf numFmtId="0" fontId="3" fillId="6" borderId="4" xfId="0" applyFont="1" applyFill="1" applyBorder="1" applyAlignment="1">
      <alignment horizontal="justify" vertical="center" wrapText="1"/>
    </xf>
    <xf numFmtId="0" fontId="3" fillId="6" borderId="4" xfId="0" applyNumberFormat="1" applyFont="1" applyFill="1" applyBorder="1" applyAlignment="1" applyProtection="1">
      <alignment horizontal="justify" vertical="center" wrapText="1"/>
    </xf>
    <xf numFmtId="0" fontId="3" fillId="6" borderId="4" xfId="0" applyNumberFormat="1" applyFont="1" applyFill="1" applyBorder="1" applyAlignment="1" applyProtection="1">
      <alignment horizontal="left" vertical="justify" wrapText="1"/>
    </xf>
    <xf numFmtId="49" fontId="5" fillId="6" borderId="4" xfId="0" applyNumberFormat="1" applyFont="1" applyFill="1" applyBorder="1" applyAlignment="1" applyProtection="1">
      <alignment horizontal="center" vertical="top"/>
    </xf>
    <xf numFmtId="49" fontId="5" fillId="6" borderId="4" xfId="0" applyNumberFormat="1" applyFont="1" applyFill="1" applyBorder="1" applyAlignment="1" applyProtection="1">
      <alignment horizontal="justify" vertical="top"/>
    </xf>
    <xf numFmtId="49" fontId="3" fillId="6" borderId="4" xfId="0" applyNumberFormat="1" applyFont="1" applyFill="1" applyBorder="1" applyAlignment="1" applyProtection="1">
      <alignment horizontal="left" vertical="top"/>
    </xf>
    <xf numFmtId="0" fontId="2" fillId="6" borderId="4" xfId="0" applyNumberFormat="1" applyFont="1" applyFill="1" applyBorder="1" applyAlignment="1" applyProtection="1">
      <alignment vertical="top"/>
    </xf>
    <xf numFmtId="0" fontId="2" fillId="6" borderId="0" xfId="0" applyNumberFormat="1" applyFont="1" applyFill="1" applyBorder="1" applyAlignment="1" applyProtection="1">
      <alignment vertical="center"/>
    </xf>
    <xf numFmtId="0" fontId="1" fillId="6" borderId="0" xfId="0" applyNumberFormat="1" applyFont="1" applyFill="1" applyBorder="1" applyAlignment="1" applyProtection="1">
      <alignment vertical="top"/>
    </xf>
    <xf numFmtId="49" fontId="1" fillId="6" borderId="0" xfId="0" applyNumberFormat="1" applyFont="1" applyFill="1" applyBorder="1" applyAlignment="1" applyProtection="1">
      <alignment vertical="top"/>
    </xf>
    <xf numFmtId="165" fontId="9" fillId="6" borderId="4" xfId="0" applyNumberFormat="1" applyFont="1" applyFill="1" applyBorder="1" applyAlignment="1" applyProtection="1">
      <alignment horizontal="center" vertical="top" wrapText="1"/>
    </xf>
    <xf numFmtId="165" fontId="11" fillId="6" borderId="4" xfId="0" applyNumberFormat="1" applyFont="1" applyFill="1" applyBorder="1" applyAlignment="1" applyProtection="1">
      <alignment horizontal="center" vertical="center"/>
    </xf>
    <xf numFmtId="165" fontId="12" fillId="6" borderId="4" xfId="0" applyNumberFormat="1" applyFont="1" applyFill="1" applyBorder="1" applyAlignment="1" applyProtection="1">
      <alignment horizontal="center" vertical="center"/>
    </xf>
    <xf numFmtId="49" fontId="1" fillId="6" borderId="4" xfId="0" applyNumberFormat="1" applyFont="1" applyFill="1" applyBorder="1" applyAlignment="1" applyProtection="1">
      <alignment vertical="top"/>
    </xf>
    <xf numFmtId="164" fontId="12" fillId="6" borderId="20" xfId="0" applyNumberFormat="1" applyFont="1" applyFill="1" applyBorder="1" applyAlignment="1">
      <alignment horizontal="center" vertical="center"/>
    </xf>
    <xf numFmtId="164" fontId="11" fillId="6" borderId="20" xfId="0" applyNumberFormat="1" applyFont="1" applyFill="1" applyBorder="1" applyAlignment="1">
      <alignment horizontal="center" vertical="center"/>
    </xf>
    <xf numFmtId="165" fontId="11" fillId="6" borderId="4" xfId="0" applyNumberFormat="1" applyFont="1" applyFill="1" applyBorder="1" applyAlignment="1" applyProtection="1">
      <alignment horizontal="center" vertical="center" wrapText="1"/>
    </xf>
    <xf numFmtId="165" fontId="12" fillId="6" borderId="4" xfId="0" applyNumberFormat="1" applyFont="1" applyFill="1" applyBorder="1" applyAlignment="1" applyProtection="1">
      <alignment horizontal="center" vertical="center" wrapText="1"/>
    </xf>
    <xf numFmtId="165" fontId="43" fillId="0" borderId="9" xfId="1" applyNumberFormat="1" applyFont="1" applyBorder="1" applyAlignment="1">
      <alignment horizontal="center" vertical="center"/>
    </xf>
    <xf numFmtId="165" fontId="44" fillId="0" borderId="10" xfId="1" applyNumberFormat="1" applyFont="1" applyBorder="1" applyAlignment="1">
      <alignment horizontal="center" vertical="center"/>
    </xf>
    <xf numFmtId="165" fontId="12" fillId="6" borderId="4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12" fillId="0" borderId="22" xfId="2" applyNumberFormat="1" applyFont="1" applyBorder="1" applyAlignment="1">
      <alignment horizontal="center" vertical="center"/>
    </xf>
    <xf numFmtId="165" fontId="12" fillId="2" borderId="17" xfId="2" applyNumberFormat="1" applyFont="1" applyFill="1" applyBorder="1" applyAlignment="1">
      <alignment horizontal="center" vertical="center"/>
    </xf>
    <xf numFmtId="165" fontId="37" fillId="0" borderId="4" xfId="2" applyNumberFormat="1" applyFont="1" applyBorder="1" applyAlignment="1">
      <alignment horizontal="center" vertical="center"/>
    </xf>
    <xf numFmtId="165" fontId="45" fillId="0" borderId="4" xfId="2" applyNumberFormat="1" applyFont="1" applyBorder="1" applyAlignment="1">
      <alignment horizontal="center" vertical="center"/>
    </xf>
    <xf numFmtId="165" fontId="37" fillId="6" borderId="4" xfId="2" applyNumberFormat="1" applyFont="1" applyFill="1" applyBorder="1" applyAlignment="1">
      <alignment horizontal="center" vertical="center"/>
    </xf>
    <xf numFmtId="165" fontId="37" fillId="0" borderId="16" xfId="2" applyNumberFormat="1" applyFont="1" applyBorder="1" applyAlignment="1">
      <alignment horizontal="center" vertical="center"/>
    </xf>
    <xf numFmtId="165" fontId="36" fillId="0" borderId="4" xfId="0" applyNumberFormat="1" applyFont="1" applyFill="1" applyBorder="1" applyAlignment="1" applyProtection="1">
      <alignment horizontal="center" vertical="center"/>
    </xf>
    <xf numFmtId="165" fontId="37" fillId="0" borderId="17" xfId="2" applyNumberFormat="1" applyFont="1" applyBorder="1" applyAlignment="1">
      <alignment horizontal="center" vertical="center"/>
    </xf>
    <xf numFmtId="165" fontId="36" fillId="0" borderId="17" xfId="2" applyNumberFormat="1" applyFont="1" applyBorder="1" applyAlignment="1">
      <alignment horizontal="center" vertical="center"/>
    </xf>
    <xf numFmtId="165" fontId="36" fillId="0" borderId="4" xfId="2" applyNumberFormat="1" applyFont="1" applyBorder="1" applyAlignment="1">
      <alignment horizontal="center" vertical="center"/>
    </xf>
    <xf numFmtId="165" fontId="37" fillId="2" borderId="17" xfId="2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49" fontId="46" fillId="0" borderId="4" xfId="0" applyNumberFormat="1" applyFont="1" applyBorder="1" applyAlignment="1">
      <alignment horizontal="center" vertical="center"/>
    </xf>
    <xf numFmtId="3" fontId="46" fillId="0" borderId="4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49" fontId="40" fillId="0" borderId="4" xfId="0" applyNumberFormat="1" applyFont="1" applyBorder="1" applyAlignment="1">
      <alignment horizontal="center" vertical="center"/>
    </xf>
    <xf numFmtId="3" fontId="40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 wrapText="1"/>
    </xf>
    <xf numFmtId="165" fontId="11" fillId="2" borderId="16" xfId="0" applyNumberFormat="1" applyFont="1" applyFill="1" applyBorder="1" applyAlignment="1">
      <alignment horizontal="center" vertical="center"/>
    </xf>
    <xf numFmtId="165" fontId="11" fillId="6" borderId="20" xfId="2" applyNumberFormat="1" applyFont="1" applyFill="1" applyBorder="1" applyAlignment="1">
      <alignment horizontal="center" vertical="center"/>
    </xf>
    <xf numFmtId="165" fontId="12" fillId="6" borderId="20" xfId="2" applyNumberFormat="1" applyFont="1" applyFill="1" applyBorder="1" applyAlignment="1">
      <alignment horizontal="center" vertical="center"/>
    </xf>
    <xf numFmtId="165" fontId="11" fillId="0" borderId="23" xfId="2" applyNumberFormat="1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165" fontId="36" fillId="6" borderId="0" xfId="0" applyNumberFormat="1" applyFont="1" applyFill="1" applyBorder="1" applyAlignment="1">
      <alignment horizontal="center" vertical="center"/>
    </xf>
    <xf numFmtId="165" fontId="37" fillId="6" borderId="0" xfId="0" applyNumberFormat="1" applyFont="1" applyFill="1" applyBorder="1" applyAlignment="1">
      <alignment horizontal="center" vertical="center"/>
    </xf>
    <xf numFmtId="3" fontId="36" fillId="2" borderId="0" xfId="2" applyNumberFormat="1" applyFont="1" applyFill="1" applyAlignment="1">
      <alignment horizontal="center" vertical="center"/>
    </xf>
    <xf numFmtId="165" fontId="36" fillId="2" borderId="0" xfId="2" applyNumberFormat="1" applyFont="1" applyFill="1" applyAlignment="1">
      <alignment horizontal="center" vertical="center"/>
    </xf>
    <xf numFmtId="165" fontId="37" fillId="2" borderId="0" xfId="2" applyNumberFormat="1" applyFont="1" applyFill="1" applyAlignment="1">
      <alignment horizontal="center" vertical="center"/>
    </xf>
    <xf numFmtId="165" fontId="12" fillId="2" borderId="17" xfId="0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/>
    </xf>
    <xf numFmtId="0" fontId="36" fillId="0" borderId="4" xfId="0" applyFont="1" applyBorder="1" applyAlignment="1">
      <alignment horizontal="justify" vertical="top" wrapText="1"/>
    </xf>
    <xf numFmtId="0" fontId="46" fillId="6" borderId="4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vertical="center"/>
    </xf>
    <xf numFmtId="49" fontId="46" fillId="6" borderId="4" xfId="0" applyNumberFormat="1" applyFont="1" applyFill="1" applyBorder="1" applyAlignment="1">
      <alignment horizontal="center" vertical="center"/>
    </xf>
    <xf numFmtId="49" fontId="40" fillId="6" borderId="4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justify" vertical="center"/>
    </xf>
    <xf numFmtId="0" fontId="5" fillId="6" borderId="4" xfId="0" applyNumberFormat="1" applyFont="1" applyFill="1" applyBorder="1" applyAlignment="1">
      <alignment horizontal="justify" vertical="top" wrapText="1"/>
    </xf>
    <xf numFmtId="0" fontId="46" fillId="6" borderId="0" xfId="0" applyFont="1" applyFill="1" applyAlignment="1">
      <alignment vertical="top" wrapText="1"/>
    </xf>
    <xf numFmtId="0" fontId="5" fillId="6" borderId="4" xfId="0" applyFont="1" applyFill="1" applyBorder="1" applyAlignment="1">
      <alignment horizontal="left" vertical="center" wrapText="1"/>
    </xf>
    <xf numFmtId="0" fontId="3" fillId="6" borderId="0" xfId="0" applyFont="1" applyFill="1">
      <alignment vertical="top"/>
    </xf>
    <xf numFmtId="165" fontId="36" fillId="6" borderId="4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Alignment="1" applyProtection="1">
      <alignment horizontal="left" vertical="top" wrapText="1"/>
    </xf>
    <xf numFmtId="0" fontId="41" fillId="0" borderId="0" xfId="0" applyNumberFormat="1" applyFont="1" applyFill="1" applyBorder="1" applyAlignment="1" applyProtection="1">
      <alignment horizontal="left" vertical="top"/>
    </xf>
    <xf numFmtId="0" fontId="4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22" fillId="0" borderId="0" xfId="2" applyFont="1" applyAlignment="1">
      <alignment horizontal="center"/>
    </xf>
    <xf numFmtId="0" fontId="49" fillId="0" borderId="0" xfId="2" applyFont="1" applyAlignment="1">
      <alignment horizontal="center"/>
    </xf>
    <xf numFmtId="0" fontId="1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65" fontId="14" fillId="0" borderId="4" xfId="2" applyNumberFormat="1" applyFont="1" applyBorder="1" applyAlignment="1">
      <alignment horizontal="center" vertical="center" wrapText="1"/>
    </xf>
    <xf numFmtId="165" fontId="14" fillId="0" borderId="6" xfId="2" applyNumberFormat="1" applyFont="1" applyBorder="1" applyAlignment="1">
      <alignment horizontal="center" vertical="center" wrapText="1"/>
    </xf>
    <xf numFmtId="165" fontId="14" fillId="0" borderId="21" xfId="2" applyNumberFormat="1" applyFont="1" applyBorder="1" applyAlignment="1">
      <alignment horizontal="center" vertical="center" wrapText="1"/>
    </xf>
    <xf numFmtId="165" fontId="14" fillId="0" borderId="18" xfId="2" applyNumberFormat="1" applyFont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top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30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447675</xdr:colOff>
      <xdr:row>2</xdr:row>
      <xdr:rowOff>38100</xdr:rowOff>
    </xdr:to>
    <xdr:pic>
      <xdr:nvPicPr>
        <xdr:cNvPr id="2353" name="Рисунок 3">
          <a:extLst>
            <a:ext uri="{FF2B5EF4-FFF2-40B4-BE49-F238E27FC236}">
              <a16:creationId xmlns:a16="http://schemas.microsoft.com/office/drawing/2014/main" id="{B136D5BD-A0CD-0223-143D-4231ED09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7175"/>
          <a:ext cx="447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3"/>
  <sheetViews>
    <sheetView topLeftCell="A3" workbookViewId="0">
      <selection activeCell="B6" sqref="B6:M153"/>
    </sheetView>
  </sheetViews>
  <sheetFormatPr defaultRowHeight="12.75" x14ac:dyDescent="0.2"/>
  <sheetData>
    <row r="1" spans="2:13" ht="20.25" customHeight="1" x14ac:dyDescent="0.2"/>
    <row r="2" spans="2:13" ht="44.25" customHeight="1" x14ac:dyDescent="0.2">
      <c r="G2" s="194"/>
    </row>
    <row r="3" spans="2:13" ht="90" customHeight="1" x14ac:dyDescent="0.2">
      <c r="D3" s="322" t="s">
        <v>298</v>
      </c>
      <c r="E3" s="323"/>
      <c r="F3" s="323"/>
      <c r="G3" s="323"/>
      <c r="H3" s="323"/>
      <c r="I3" s="323"/>
      <c r="J3" s="323"/>
    </row>
    <row r="4" spans="2:13" x14ac:dyDescent="0.2">
      <c r="B4" s="320" t="s">
        <v>384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2:13" ht="77.25" customHeight="1" x14ac:dyDescent="0.2">
      <c r="B5" s="321" t="s">
        <v>385</v>
      </c>
      <c r="C5" s="321"/>
      <c r="D5" s="321"/>
      <c r="E5" s="321"/>
      <c r="F5" s="321"/>
      <c r="G5" s="193"/>
      <c r="H5" s="193"/>
      <c r="I5" s="193"/>
      <c r="J5" s="193"/>
      <c r="K5" s="193"/>
      <c r="L5" s="193"/>
      <c r="M5" s="193"/>
    </row>
    <row r="6" spans="2:13" x14ac:dyDescent="0.2">
      <c r="B6" s="318" t="s">
        <v>386</v>
      </c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</row>
    <row r="7" spans="2:13" x14ac:dyDescent="0.2"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</row>
    <row r="8" spans="2:13" x14ac:dyDescent="0.2"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</row>
    <row r="9" spans="2:13" x14ac:dyDescent="0.2"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</row>
    <row r="10" spans="2:13" x14ac:dyDescent="0.2"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</row>
    <row r="11" spans="2:13" x14ac:dyDescent="0.2"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2:13" x14ac:dyDescent="0.2"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2:13" x14ac:dyDescent="0.2"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  <row r="14" spans="2:13" x14ac:dyDescent="0.2"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3" x14ac:dyDescent="0.2"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</row>
    <row r="16" spans="2:13" x14ac:dyDescent="0.2"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</row>
    <row r="17" spans="2:13" x14ac:dyDescent="0.2"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</row>
    <row r="18" spans="2:13" x14ac:dyDescent="0.2"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</row>
    <row r="19" spans="2:13" x14ac:dyDescent="0.2"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</row>
    <row r="20" spans="2:13" x14ac:dyDescent="0.2"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</row>
    <row r="21" spans="2:13" x14ac:dyDescent="0.2"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</row>
    <row r="22" spans="2:13" x14ac:dyDescent="0.2"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</row>
    <row r="23" spans="2:13" x14ac:dyDescent="0.2"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</row>
    <row r="24" spans="2:13" x14ac:dyDescent="0.2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</row>
    <row r="25" spans="2:13" x14ac:dyDescent="0.2"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</row>
    <row r="26" spans="2:13" x14ac:dyDescent="0.2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</row>
    <row r="27" spans="2:13" x14ac:dyDescent="0.2"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</row>
    <row r="28" spans="2:13" x14ac:dyDescent="0.2"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</row>
    <row r="29" spans="2:13" x14ac:dyDescent="0.2"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</row>
    <row r="30" spans="2:13" x14ac:dyDescent="0.2"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</row>
    <row r="31" spans="2:13" x14ac:dyDescent="0.2"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</row>
    <row r="32" spans="2:13" x14ac:dyDescent="0.2"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2:13" x14ac:dyDescent="0.2"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3" x14ac:dyDescent="0.2"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</row>
    <row r="35" spans="2:13" x14ac:dyDescent="0.2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</row>
    <row r="36" spans="2:13" x14ac:dyDescent="0.2"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2:13" x14ac:dyDescent="0.2"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2:13" x14ac:dyDescent="0.2"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2:13" x14ac:dyDescent="0.2"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  <row r="40" spans="2:13" x14ac:dyDescent="0.2"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</row>
    <row r="41" spans="2:13" x14ac:dyDescent="0.2"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</row>
    <row r="42" spans="2:13" x14ac:dyDescent="0.2"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</row>
    <row r="43" spans="2:13" x14ac:dyDescent="0.2"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</row>
    <row r="44" spans="2:13" x14ac:dyDescent="0.2"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</row>
    <row r="45" spans="2:13" x14ac:dyDescent="0.2"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</row>
    <row r="46" spans="2:13" x14ac:dyDescent="0.2"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</row>
    <row r="47" spans="2:13" x14ac:dyDescent="0.2"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</row>
    <row r="48" spans="2:13" x14ac:dyDescent="0.2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</row>
    <row r="49" spans="2:13" x14ac:dyDescent="0.2"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</row>
    <row r="50" spans="2:13" x14ac:dyDescent="0.2"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</row>
    <row r="51" spans="2:13" x14ac:dyDescent="0.2"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</row>
    <row r="52" spans="2:13" x14ac:dyDescent="0.2"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"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</row>
    <row r="54" spans="2:13" x14ac:dyDescent="0.2"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</row>
    <row r="55" spans="2:13" x14ac:dyDescent="0.2"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</row>
    <row r="56" spans="2:13" x14ac:dyDescent="0.2"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</row>
    <row r="57" spans="2:13" x14ac:dyDescent="0.2"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</row>
    <row r="58" spans="2:13" x14ac:dyDescent="0.2"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</row>
    <row r="59" spans="2:13" x14ac:dyDescent="0.2"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</row>
    <row r="60" spans="2:13" x14ac:dyDescent="0.2"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</row>
    <row r="61" spans="2:13" x14ac:dyDescent="0.2"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"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</row>
    <row r="63" spans="2:13" x14ac:dyDescent="0.2"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</row>
    <row r="64" spans="2:13" x14ac:dyDescent="0.2"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</row>
    <row r="65" spans="2:13" x14ac:dyDescent="0.2"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</row>
    <row r="66" spans="2:13" x14ac:dyDescent="0.2"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</row>
    <row r="67" spans="2:13" x14ac:dyDescent="0.2"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</row>
    <row r="68" spans="2:13" x14ac:dyDescent="0.2"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</row>
    <row r="69" spans="2:13" x14ac:dyDescent="0.2"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</row>
    <row r="70" spans="2:13" x14ac:dyDescent="0.2"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</row>
    <row r="71" spans="2:13" x14ac:dyDescent="0.2"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</row>
    <row r="72" spans="2:13" x14ac:dyDescent="0.2">
      <c r="B72" s="31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</row>
    <row r="73" spans="2:13" x14ac:dyDescent="0.2"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</row>
    <row r="74" spans="2:13" x14ac:dyDescent="0.2"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"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</row>
    <row r="76" spans="2:13" x14ac:dyDescent="0.2"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</row>
    <row r="77" spans="2:13" x14ac:dyDescent="0.2"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</row>
    <row r="78" spans="2:13" x14ac:dyDescent="0.2"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"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</row>
    <row r="80" spans="2:13" x14ac:dyDescent="0.2"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</row>
    <row r="81" spans="2:13" x14ac:dyDescent="0.2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13" x14ac:dyDescent="0.2">
      <c r="B82" s="31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13" x14ac:dyDescent="0.2">
      <c r="B83" s="319"/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</row>
    <row r="84" spans="2:13" x14ac:dyDescent="0.2">
      <c r="B84" s="319"/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</row>
    <row r="85" spans="2:13" x14ac:dyDescent="0.2">
      <c r="B85" s="319"/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</row>
    <row r="86" spans="2:13" x14ac:dyDescent="0.2"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</row>
    <row r="87" spans="2:13" x14ac:dyDescent="0.2">
      <c r="B87" s="319"/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</row>
    <row r="88" spans="2:13" x14ac:dyDescent="0.2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13" x14ac:dyDescent="0.2">
      <c r="B89" s="319"/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13" x14ac:dyDescent="0.2"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</row>
    <row r="91" spans="2:13" x14ac:dyDescent="0.2"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</row>
    <row r="92" spans="2:13" x14ac:dyDescent="0.2">
      <c r="B92" s="319"/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</row>
    <row r="93" spans="2:13" x14ac:dyDescent="0.2">
      <c r="B93" s="319"/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</row>
    <row r="94" spans="2:13" x14ac:dyDescent="0.2">
      <c r="B94" s="319"/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</row>
    <row r="95" spans="2:13" x14ac:dyDescent="0.2">
      <c r="B95" s="319"/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</row>
    <row r="96" spans="2:13" x14ac:dyDescent="0.2">
      <c r="B96" s="319"/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</row>
    <row r="97" spans="2:13" x14ac:dyDescent="0.2">
      <c r="B97" s="319"/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</row>
    <row r="98" spans="2:13" x14ac:dyDescent="0.2"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</row>
    <row r="99" spans="2:13" x14ac:dyDescent="0.2">
      <c r="B99" s="319"/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</row>
    <row r="100" spans="2:13" x14ac:dyDescent="0.2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</row>
    <row r="101" spans="2:13" x14ac:dyDescent="0.2"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</row>
    <row r="102" spans="2:13" x14ac:dyDescent="0.2"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</row>
    <row r="103" spans="2:13" x14ac:dyDescent="0.2"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</row>
    <row r="104" spans="2:13" x14ac:dyDescent="0.2"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</row>
    <row r="105" spans="2:13" x14ac:dyDescent="0.2"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</row>
    <row r="106" spans="2:13" x14ac:dyDescent="0.2"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</row>
    <row r="107" spans="2:13" x14ac:dyDescent="0.2"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</row>
    <row r="108" spans="2:13" x14ac:dyDescent="0.2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13" x14ac:dyDescent="0.2"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</row>
    <row r="110" spans="2:13" x14ac:dyDescent="0.2"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</row>
    <row r="111" spans="2:13" x14ac:dyDescent="0.2"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</row>
    <row r="112" spans="2:13" x14ac:dyDescent="0.2"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</row>
    <row r="113" spans="2:13" x14ac:dyDescent="0.2"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</row>
    <row r="114" spans="2:13" x14ac:dyDescent="0.2"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</row>
    <row r="115" spans="2:13" x14ac:dyDescent="0.2"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</row>
    <row r="116" spans="2:13" x14ac:dyDescent="0.2">
      <c r="B116" s="319"/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</row>
    <row r="117" spans="2:13" x14ac:dyDescent="0.2"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</row>
    <row r="118" spans="2:13" x14ac:dyDescent="0.2"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</row>
    <row r="119" spans="2:13" x14ac:dyDescent="0.2"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</row>
    <row r="120" spans="2:13" x14ac:dyDescent="0.2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</row>
    <row r="121" spans="2:13" x14ac:dyDescent="0.2"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</row>
    <row r="122" spans="2:13" x14ac:dyDescent="0.2"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</row>
    <row r="123" spans="2:13" x14ac:dyDescent="0.2"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</row>
    <row r="124" spans="2:13" x14ac:dyDescent="0.2"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</row>
    <row r="125" spans="2:13" x14ac:dyDescent="0.2"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</row>
    <row r="126" spans="2:13" x14ac:dyDescent="0.2"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</row>
    <row r="127" spans="2:13" x14ac:dyDescent="0.2"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</row>
    <row r="128" spans="2:13" x14ac:dyDescent="0.2"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</row>
    <row r="129" spans="2:13" x14ac:dyDescent="0.2"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</row>
    <row r="130" spans="2:13" x14ac:dyDescent="0.2"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</row>
    <row r="131" spans="2:13" x14ac:dyDescent="0.2"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</row>
    <row r="132" spans="2:13" x14ac:dyDescent="0.2"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</row>
    <row r="133" spans="2:13" x14ac:dyDescent="0.2"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</row>
    <row r="134" spans="2:13" x14ac:dyDescent="0.2"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</row>
    <row r="135" spans="2:13" x14ac:dyDescent="0.2"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</row>
    <row r="136" spans="2:13" x14ac:dyDescent="0.2"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</row>
    <row r="138" spans="2:13" x14ac:dyDescent="0.2">
      <c r="B138" s="319"/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</row>
    <row r="139" spans="2:13" x14ac:dyDescent="0.2">
      <c r="B139" s="319"/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</row>
    <row r="140" spans="2:13" x14ac:dyDescent="0.2">
      <c r="B140" s="319"/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</row>
    <row r="141" spans="2:13" x14ac:dyDescent="0.2">
      <c r="B141" s="319"/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</row>
    <row r="142" spans="2:13" x14ac:dyDescent="0.2"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</row>
    <row r="143" spans="2:13" x14ac:dyDescent="0.2"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</row>
    <row r="144" spans="2:13" x14ac:dyDescent="0.2"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</row>
    <row r="145" spans="2:13" x14ac:dyDescent="0.2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</row>
    <row r="146" spans="2:13" x14ac:dyDescent="0.2">
      <c r="B146" s="319"/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</row>
    <row r="147" spans="2:13" x14ac:dyDescent="0.2">
      <c r="B147" s="319"/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</row>
    <row r="148" spans="2:13" x14ac:dyDescent="0.2">
      <c r="B148" s="319"/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</row>
    <row r="149" spans="2:13" x14ac:dyDescent="0.2">
      <c r="B149" s="319"/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</row>
    <row r="150" spans="2:13" x14ac:dyDescent="0.2">
      <c r="B150" s="319"/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</row>
    <row r="151" spans="2:13" x14ac:dyDescent="0.2">
      <c r="B151" s="319"/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</row>
    <row r="152" spans="2:13" x14ac:dyDescent="0.2"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</row>
    <row r="153" spans="2:13" x14ac:dyDescent="0.2">
      <c r="B153" s="319"/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</row>
  </sheetData>
  <mergeCells count="4">
    <mergeCell ref="B6:M153"/>
    <mergeCell ref="B4:M4"/>
    <mergeCell ref="B5:F5"/>
    <mergeCell ref="D3:J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8"/>
  <sheetViews>
    <sheetView view="pageBreakPreview" topLeftCell="A48" zoomScale="110" zoomScaleNormal="100" zoomScaleSheetLayoutView="110" workbookViewId="0">
      <selection activeCell="F40" sqref="F40"/>
    </sheetView>
  </sheetViews>
  <sheetFormatPr defaultRowHeight="12.75" x14ac:dyDescent="0.2"/>
  <cols>
    <col min="1" max="1" width="4.140625" style="91" customWidth="1"/>
    <col min="2" max="2" width="5.42578125" style="91" customWidth="1"/>
    <col min="3" max="3" width="22" style="91" customWidth="1"/>
    <col min="4" max="4" width="55.42578125" style="91" customWidth="1"/>
    <col min="5" max="5" width="15.85546875" style="97" customWidth="1"/>
    <col min="6" max="6" width="16.7109375" style="97" customWidth="1"/>
    <col min="7" max="7" width="14.5703125" style="98" customWidth="1"/>
    <col min="8" max="16384" width="9.140625" style="91"/>
  </cols>
  <sheetData>
    <row r="1" spans="1:28" ht="14.25" customHeight="1" x14ac:dyDescent="0.25">
      <c r="D1" s="92"/>
      <c r="E1" s="324" t="s">
        <v>198</v>
      </c>
      <c r="F1" s="324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8" ht="14.25" customHeight="1" x14ac:dyDescent="0.25">
      <c r="D2" s="94"/>
      <c r="E2" s="325" t="s">
        <v>387</v>
      </c>
      <c r="F2" s="325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8" ht="20.25" customHeight="1" x14ac:dyDescent="0.25">
      <c r="D3" s="94"/>
      <c r="E3" s="93"/>
      <c r="F3" s="93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8" ht="21.75" customHeight="1" x14ac:dyDescent="0.2">
      <c r="A4" s="326" t="s">
        <v>388</v>
      </c>
      <c r="B4" s="326"/>
      <c r="C4" s="326"/>
      <c r="D4" s="326"/>
      <c r="E4" s="326"/>
      <c r="F4" s="326"/>
      <c r="G4" s="326"/>
    </row>
    <row r="5" spans="1:28" ht="34.5" customHeight="1" x14ac:dyDescent="0.2">
      <c r="A5" s="326"/>
      <c r="B5" s="326"/>
      <c r="C5" s="326"/>
      <c r="D5" s="326"/>
      <c r="E5" s="326"/>
      <c r="F5" s="326"/>
      <c r="G5" s="326"/>
    </row>
    <row r="6" spans="1:28" ht="23.25" customHeight="1" x14ac:dyDescent="0.25">
      <c r="A6" s="95"/>
      <c r="B6" s="95"/>
      <c r="C6" s="95"/>
      <c r="D6" s="95"/>
      <c r="E6" s="96"/>
    </row>
    <row r="7" spans="1:28" ht="25.5" customHeight="1" x14ac:dyDescent="0.2">
      <c r="A7" s="327" t="s">
        <v>199</v>
      </c>
      <c r="B7" s="328" t="s">
        <v>180</v>
      </c>
      <c r="C7" s="328"/>
      <c r="D7" s="329" t="s">
        <v>200</v>
      </c>
      <c r="E7" s="330" t="s">
        <v>308</v>
      </c>
      <c r="F7" s="330" t="s">
        <v>389</v>
      </c>
      <c r="G7" s="331" t="s">
        <v>390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1:28" ht="14.25" customHeight="1" x14ac:dyDescent="0.2">
      <c r="A8" s="327"/>
      <c r="B8" s="328"/>
      <c r="C8" s="328"/>
      <c r="D8" s="329"/>
      <c r="E8" s="330"/>
      <c r="F8" s="330"/>
      <c r="G8" s="332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</row>
    <row r="9" spans="1:28" ht="39.75" customHeight="1" x14ac:dyDescent="0.2">
      <c r="A9" s="327"/>
      <c r="B9" s="328"/>
      <c r="C9" s="328"/>
      <c r="D9" s="329"/>
      <c r="E9" s="330"/>
      <c r="F9" s="330"/>
      <c r="G9" s="333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spans="1:28" s="107" customFormat="1" ht="18.75" customHeight="1" x14ac:dyDescent="0.25">
      <c r="A10" s="100" t="s">
        <v>201</v>
      </c>
      <c r="B10" s="306" t="s">
        <v>202</v>
      </c>
      <c r="C10" s="110" t="s">
        <v>203</v>
      </c>
      <c r="D10" s="101" t="s">
        <v>204</v>
      </c>
      <c r="E10" s="102">
        <f>E11+E14+E22+E37+E19</f>
        <v>10395.700000000001</v>
      </c>
      <c r="F10" s="102">
        <f>F11+F14+F22+F37+F19</f>
        <v>9312.7999999999993</v>
      </c>
      <c r="G10" s="103">
        <f>F10/E10*100</f>
        <v>89.58319305097298</v>
      </c>
      <c r="H10" s="104"/>
      <c r="I10" s="104"/>
      <c r="J10" s="104"/>
      <c r="K10" s="105"/>
      <c r="L10" s="104"/>
      <c r="M10" s="104"/>
      <c r="N10" s="104"/>
      <c r="O10" s="105"/>
      <c r="P10" s="104"/>
      <c r="Q10" s="104"/>
      <c r="R10" s="104"/>
      <c r="S10" s="105"/>
      <c r="T10" s="104"/>
      <c r="U10" s="104"/>
      <c r="V10" s="104"/>
      <c r="W10" s="105"/>
      <c r="X10" s="104"/>
      <c r="Y10" s="104"/>
      <c r="Z10" s="106"/>
      <c r="AA10" s="106"/>
      <c r="AB10" s="106"/>
    </row>
    <row r="11" spans="1:28" s="112" customFormat="1" ht="18.75" x14ac:dyDescent="0.3">
      <c r="A11" s="108"/>
      <c r="B11" s="109" t="s">
        <v>202</v>
      </c>
      <c r="C11" s="110" t="s">
        <v>205</v>
      </c>
      <c r="D11" s="111" t="s">
        <v>206</v>
      </c>
      <c r="E11" s="103">
        <f>E12</f>
        <v>8521.6</v>
      </c>
      <c r="F11" s="103">
        <f>F12</f>
        <v>6516.5</v>
      </c>
      <c r="G11" s="103">
        <f>F11/E11*100</f>
        <v>76.470381149079984</v>
      </c>
      <c r="H11" s="104"/>
      <c r="I11" s="104"/>
      <c r="J11" s="104"/>
      <c r="K11" s="105"/>
      <c r="L11" s="104"/>
      <c r="M11" s="104"/>
      <c r="N11" s="104"/>
      <c r="O11" s="105"/>
      <c r="P11" s="104"/>
      <c r="Q11" s="104"/>
      <c r="R11" s="104"/>
      <c r="S11" s="105"/>
      <c r="T11" s="104"/>
      <c r="U11" s="104"/>
      <c r="V11" s="104"/>
      <c r="W11" s="105"/>
      <c r="X11" s="104"/>
      <c r="Y11" s="104"/>
      <c r="Z11" s="106"/>
      <c r="AA11" s="106"/>
      <c r="AB11" s="106"/>
    </row>
    <row r="12" spans="1:28" s="112" customFormat="1" ht="18.75" x14ac:dyDescent="0.3">
      <c r="A12" s="108"/>
      <c r="B12" s="109" t="s">
        <v>202</v>
      </c>
      <c r="C12" s="113" t="s">
        <v>207</v>
      </c>
      <c r="D12" s="114" t="s">
        <v>208</v>
      </c>
      <c r="E12" s="103">
        <f>E13</f>
        <v>8521.6</v>
      </c>
      <c r="F12" s="103">
        <f>F13</f>
        <v>6516.5</v>
      </c>
      <c r="G12" s="103">
        <f>F12/E12*100</f>
        <v>76.470381149079984</v>
      </c>
      <c r="H12" s="104"/>
      <c r="I12" s="104"/>
      <c r="J12" s="104"/>
      <c r="K12" s="105"/>
      <c r="L12" s="104"/>
      <c r="M12" s="104"/>
      <c r="N12" s="104"/>
      <c r="O12" s="105"/>
      <c r="P12" s="104"/>
      <c r="Q12" s="104"/>
      <c r="R12" s="104"/>
      <c r="S12" s="105"/>
      <c r="T12" s="104"/>
      <c r="U12" s="104"/>
      <c r="V12" s="104"/>
      <c r="W12" s="105"/>
      <c r="X12" s="104"/>
      <c r="Y12" s="104"/>
      <c r="Z12" s="106"/>
      <c r="AA12" s="106"/>
      <c r="AB12" s="106"/>
    </row>
    <row r="13" spans="1:28" s="92" customFormat="1" ht="111" customHeight="1" x14ac:dyDescent="0.25">
      <c r="A13" s="115"/>
      <c r="B13" s="116" t="s">
        <v>209</v>
      </c>
      <c r="C13" s="113" t="s">
        <v>210</v>
      </c>
      <c r="D13" s="287" t="s">
        <v>303</v>
      </c>
      <c r="E13" s="118">
        <v>8521.6</v>
      </c>
      <c r="F13" s="278">
        <v>6516.5</v>
      </c>
      <c r="G13" s="118">
        <f>F13/E13*100</f>
        <v>76.470381149079984</v>
      </c>
      <c r="H13" s="119"/>
      <c r="I13" s="119"/>
      <c r="J13" s="119"/>
      <c r="K13" s="120"/>
      <c r="L13" s="119"/>
      <c r="M13" s="119"/>
      <c r="N13" s="119"/>
      <c r="O13" s="120"/>
      <c r="P13" s="119"/>
      <c r="Q13" s="119"/>
      <c r="R13" s="119"/>
      <c r="S13" s="120"/>
      <c r="T13" s="119"/>
      <c r="U13" s="119"/>
      <c r="V13" s="119"/>
      <c r="W13" s="120"/>
      <c r="X13" s="119"/>
      <c r="Y13" s="104"/>
      <c r="Z13" s="121"/>
      <c r="AA13" s="121"/>
      <c r="AB13" s="121"/>
    </row>
    <row r="14" spans="1:28" s="129" customFormat="1" ht="29.25" x14ac:dyDescent="0.25">
      <c r="A14" s="128"/>
      <c r="B14" s="109" t="s">
        <v>202</v>
      </c>
      <c r="C14" s="110" t="s">
        <v>211</v>
      </c>
      <c r="D14" s="125" t="s">
        <v>276</v>
      </c>
      <c r="E14" s="103">
        <f>E15</f>
        <v>1874.1000000000001</v>
      </c>
      <c r="F14" s="103">
        <f>F15</f>
        <v>2796.3</v>
      </c>
      <c r="G14" s="103">
        <f t="shared" ref="G14:G58" si="0">F14/E14*100</f>
        <v>149.20761965743557</v>
      </c>
      <c r="H14" s="104"/>
      <c r="I14" s="104"/>
      <c r="J14" s="104"/>
      <c r="K14" s="105"/>
      <c r="L14" s="104"/>
      <c r="M14" s="104"/>
      <c r="N14" s="104"/>
      <c r="O14" s="105"/>
      <c r="P14" s="104"/>
      <c r="Q14" s="104"/>
      <c r="R14" s="104"/>
      <c r="S14" s="105"/>
      <c r="T14" s="104"/>
      <c r="U14" s="104"/>
      <c r="V14" s="104"/>
      <c r="W14" s="105"/>
      <c r="X14" s="104"/>
      <c r="Y14" s="104"/>
      <c r="Z14" s="106"/>
      <c r="AA14" s="106"/>
      <c r="AB14" s="106"/>
    </row>
    <row r="15" spans="1:28" s="131" customFormat="1" ht="15.75" x14ac:dyDescent="0.2">
      <c r="A15" s="130"/>
      <c r="B15" s="116" t="s">
        <v>202</v>
      </c>
      <c r="C15" s="113" t="s">
        <v>212</v>
      </c>
      <c r="D15" s="117" t="s">
        <v>213</v>
      </c>
      <c r="E15" s="103">
        <f>E16</f>
        <v>1874.1000000000001</v>
      </c>
      <c r="F15" s="165">
        <f>F16</f>
        <v>2796.3</v>
      </c>
      <c r="G15" s="103">
        <f t="shared" si="0"/>
        <v>149.20761965743557</v>
      </c>
      <c r="H15" s="119"/>
      <c r="I15" s="119"/>
      <c r="J15" s="119"/>
      <c r="K15" s="120"/>
      <c r="L15" s="119"/>
      <c r="M15" s="119"/>
      <c r="N15" s="119"/>
      <c r="O15" s="120"/>
      <c r="P15" s="119"/>
      <c r="Q15" s="119"/>
      <c r="R15" s="119"/>
      <c r="S15" s="120"/>
      <c r="T15" s="119"/>
      <c r="U15" s="119"/>
      <c r="V15" s="119"/>
      <c r="W15" s="120"/>
      <c r="X15" s="119"/>
      <c r="Y15" s="104"/>
      <c r="Z15" s="121"/>
      <c r="AA15" s="121"/>
      <c r="AB15" s="121"/>
    </row>
    <row r="16" spans="1:28" s="132" customFormat="1" ht="19.5" customHeight="1" x14ac:dyDescent="0.2">
      <c r="A16" s="108"/>
      <c r="B16" s="116" t="s">
        <v>202</v>
      </c>
      <c r="C16" s="113" t="s">
        <v>214</v>
      </c>
      <c r="D16" s="117" t="s">
        <v>215</v>
      </c>
      <c r="E16" s="118">
        <f>E17+E18</f>
        <v>1874.1000000000001</v>
      </c>
      <c r="F16" s="122">
        <f>F17+F18</f>
        <v>2796.3</v>
      </c>
      <c r="G16" s="118">
        <f t="shared" si="0"/>
        <v>149.20761965743557</v>
      </c>
      <c r="H16" s="123"/>
      <c r="I16" s="123"/>
      <c r="J16" s="123"/>
      <c r="K16" s="105"/>
      <c r="L16" s="119"/>
      <c r="M16" s="119"/>
      <c r="N16" s="119"/>
      <c r="O16" s="105"/>
      <c r="P16" s="119"/>
      <c r="Q16" s="119"/>
      <c r="R16" s="119"/>
      <c r="S16" s="105"/>
      <c r="T16" s="119"/>
      <c r="U16" s="119"/>
      <c r="V16" s="119"/>
      <c r="W16" s="105"/>
      <c r="X16" s="119"/>
      <c r="Y16" s="104"/>
      <c r="Z16" s="121"/>
      <c r="AA16" s="121"/>
      <c r="AB16" s="121"/>
    </row>
    <row r="17" spans="1:32" s="126" customFormat="1" ht="76.5" customHeight="1" x14ac:dyDescent="0.2">
      <c r="A17" s="115"/>
      <c r="B17" s="116" t="s">
        <v>216</v>
      </c>
      <c r="C17" s="113" t="s">
        <v>217</v>
      </c>
      <c r="D17" s="117" t="s">
        <v>218</v>
      </c>
      <c r="E17" s="118">
        <v>1690.2</v>
      </c>
      <c r="F17" s="278">
        <v>1697.4</v>
      </c>
      <c r="G17" s="118">
        <f t="shared" si="0"/>
        <v>100.42598509052183</v>
      </c>
      <c r="H17" s="123"/>
      <c r="I17" s="123"/>
      <c r="J17" s="123"/>
      <c r="K17" s="105"/>
      <c r="L17" s="119"/>
      <c r="M17" s="119"/>
      <c r="N17" s="119"/>
      <c r="O17" s="105"/>
      <c r="P17" s="119"/>
      <c r="Q17" s="119"/>
      <c r="R17" s="119"/>
      <c r="S17" s="105"/>
      <c r="T17" s="119"/>
      <c r="U17" s="119"/>
      <c r="V17" s="119"/>
      <c r="W17" s="105"/>
      <c r="X17" s="119"/>
      <c r="Y17" s="104"/>
      <c r="Z17" s="121"/>
      <c r="AA17" s="121"/>
      <c r="AB17" s="121"/>
    </row>
    <row r="18" spans="1:32" s="126" customFormat="1" ht="45" x14ac:dyDescent="0.25">
      <c r="A18" s="115"/>
      <c r="B18" s="133" t="s">
        <v>50</v>
      </c>
      <c r="C18" s="134" t="s">
        <v>219</v>
      </c>
      <c r="D18" s="135" t="s">
        <v>220</v>
      </c>
      <c r="E18" s="273">
        <v>183.9</v>
      </c>
      <c r="F18" s="280">
        <v>1098.9000000000001</v>
      </c>
      <c r="G18" s="118">
        <f t="shared" si="0"/>
        <v>597.5530179445351</v>
      </c>
      <c r="H18" s="195"/>
      <c r="I18" s="195"/>
      <c r="J18" s="195"/>
      <c r="K18" s="196"/>
      <c r="L18" s="197"/>
      <c r="M18" s="197"/>
      <c r="N18" s="197"/>
      <c r="O18" s="196"/>
      <c r="P18" s="197"/>
      <c r="Q18" s="197"/>
      <c r="R18" s="197"/>
      <c r="S18" s="196"/>
      <c r="T18" s="197"/>
      <c r="U18" s="197"/>
      <c r="V18" s="197"/>
      <c r="W18" s="196"/>
      <c r="X18" s="197"/>
      <c r="Y18" s="196"/>
      <c r="Z18" s="198"/>
      <c r="AA18" s="198"/>
      <c r="AB18" s="199"/>
    </row>
    <row r="19" spans="1:32" s="204" customFormat="1" ht="30" hidden="1" customHeight="1" x14ac:dyDescent="0.3">
      <c r="A19" s="200"/>
      <c r="B19" s="201" t="s">
        <v>202</v>
      </c>
      <c r="C19" s="202" t="s">
        <v>292</v>
      </c>
      <c r="D19" s="203" t="s">
        <v>293</v>
      </c>
      <c r="E19" s="274">
        <f>E20</f>
        <v>0</v>
      </c>
      <c r="F19" s="216">
        <f>F20</f>
        <v>0</v>
      </c>
      <c r="G19" s="215">
        <v>0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9"/>
      <c r="AC19" s="210"/>
      <c r="AD19" s="211"/>
      <c r="AE19" s="212"/>
      <c r="AF19" s="213"/>
    </row>
    <row r="20" spans="1:32" s="204" customFormat="1" ht="91.5" hidden="1" customHeight="1" x14ac:dyDescent="0.3">
      <c r="A20" s="200"/>
      <c r="B20" s="201" t="s">
        <v>202</v>
      </c>
      <c r="C20" s="202" t="s">
        <v>294</v>
      </c>
      <c r="D20" s="203" t="s">
        <v>295</v>
      </c>
      <c r="E20" s="275">
        <f>E21</f>
        <v>0</v>
      </c>
      <c r="F20" s="217">
        <f>F21</f>
        <v>0</v>
      </c>
      <c r="G20" s="215">
        <v>0</v>
      </c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9"/>
      <c r="AC20" s="210"/>
      <c r="AD20" s="211"/>
      <c r="AE20" s="212"/>
      <c r="AF20" s="213"/>
    </row>
    <row r="21" spans="1:32" s="204" customFormat="1" ht="109.5" hidden="1" customHeight="1" x14ac:dyDescent="0.3">
      <c r="A21" s="200"/>
      <c r="B21" s="205">
        <v>967</v>
      </c>
      <c r="C21" s="218" t="s">
        <v>296</v>
      </c>
      <c r="D21" s="206" t="s">
        <v>297</v>
      </c>
      <c r="E21" s="275">
        <v>0</v>
      </c>
      <c r="F21" s="217">
        <v>0</v>
      </c>
      <c r="G21" s="215">
        <v>0</v>
      </c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14"/>
      <c r="AC21" s="210"/>
      <c r="AD21" s="211"/>
      <c r="AE21" s="212"/>
      <c r="AF21" s="213"/>
    </row>
    <row r="22" spans="1:32" s="126" customFormat="1" ht="17.25" hidden="1" customHeight="1" x14ac:dyDescent="0.2">
      <c r="A22" s="115">
        <v>0</v>
      </c>
      <c r="B22" s="136" t="s">
        <v>202</v>
      </c>
      <c r="C22" s="110" t="s">
        <v>221</v>
      </c>
      <c r="D22" s="125" t="s">
        <v>222</v>
      </c>
      <c r="E22" s="103">
        <f>E31</f>
        <v>0</v>
      </c>
      <c r="F22" s="103">
        <f>F31</f>
        <v>0</v>
      </c>
      <c r="G22" s="118">
        <v>0</v>
      </c>
      <c r="H22" s="104"/>
      <c r="I22" s="104"/>
      <c r="J22" s="104"/>
      <c r="K22" s="105"/>
      <c r="L22" s="104"/>
      <c r="M22" s="104"/>
      <c r="N22" s="104"/>
      <c r="O22" s="105"/>
      <c r="P22" s="104"/>
      <c r="Q22" s="104"/>
      <c r="R22" s="104"/>
      <c r="S22" s="105"/>
      <c r="T22" s="104"/>
      <c r="U22" s="104"/>
      <c r="V22" s="104"/>
      <c r="W22" s="105"/>
      <c r="X22" s="104"/>
      <c r="Y22" s="104"/>
      <c r="Z22" s="106"/>
      <c r="AA22" s="106"/>
      <c r="AB22" s="106"/>
    </row>
    <row r="23" spans="1:32" s="126" customFormat="1" ht="46.5" hidden="1" customHeight="1" x14ac:dyDescent="0.2">
      <c r="A23" s="115"/>
      <c r="B23" s="136" t="s">
        <v>202</v>
      </c>
      <c r="C23" s="110" t="s">
        <v>223</v>
      </c>
      <c r="D23" s="137" t="s">
        <v>224</v>
      </c>
      <c r="E23" s="103">
        <f>E24</f>
        <v>0</v>
      </c>
      <c r="F23" s="103">
        <f>F24</f>
        <v>0</v>
      </c>
      <c r="G23" s="118" t="e">
        <f t="shared" si="0"/>
        <v>#DIV/0!</v>
      </c>
      <c r="H23" s="119"/>
      <c r="I23" s="119"/>
      <c r="J23" s="119"/>
      <c r="K23" s="120"/>
      <c r="L23" s="119"/>
      <c r="M23" s="119"/>
      <c r="N23" s="119"/>
      <c r="O23" s="120"/>
      <c r="P23" s="119"/>
      <c r="Q23" s="119"/>
      <c r="R23" s="119"/>
      <c r="S23" s="120"/>
      <c r="T23" s="119"/>
      <c r="U23" s="119"/>
      <c r="V23" s="119"/>
      <c r="W23" s="120"/>
      <c r="X23" s="119"/>
      <c r="Y23" s="104"/>
      <c r="Z23" s="121"/>
      <c r="AA23" s="121"/>
      <c r="AB23" s="121"/>
    </row>
    <row r="24" spans="1:32" s="126" customFormat="1" ht="72" hidden="1" customHeight="1" x14ac:dyDescent="0.2">
      <c r="A24" s="138"/>
      <c r="B24" s="136" t="s">
        <v>202</v>
      </c>
      <c r="C24" s="110" t="s">
        <v>225</v>
      </c>
      <c r="D24" s="139" t="s">
        <v>226</v>
      </c>
      <c r="E24" s="103">
        <f>E25+E26+E27+E28+E29+E30</f>
        <v>0</v>
      </c>
      <c r="F24" s="103">
        <f>F25+F26+F27+F28+F29+F30</f>
        <v>0</v>
      </c>
      <c r="G24" s="118" t="e">
        <f t="shared" si="0"/>
        <v>#DIV/0!</v>
      </c>
      <c r="H24" s="119"/>
      <c r="I24" s="119"/>
      <c r="J24" s="119"/>
      <c r="K24" s="120"/>
      <c r="L24" s="119"/>
      <c r="M24" s="119"/>
      <c r="N24" s="119"/>
      <c r="O24" s="120"/>
      <c r="P24" s="119"/>
      <c r="Q24" s="119"/>
      <c r="R24" s="119"/>
      <c r="S24" s="120"/>
      <c r="T24" s="119"/>
      <c r="U24" s="119"/>
      <c r="V24" s="119"/>
      <c r="W24" s="120"/>
      <c r="X24" s="119"/>
      <c r="Y24" s="104"/>
      <c r="Z24" s="121"/>
      <c r="AA24" s="121"/>
      <c r="AB24" s="121"/>
    </row>
    <row r="25" spans="1:32" s="126" customFormat="1" ht="47.25" hidden="1" customHeight="1" x14ac:dyDescent="0.2">
      <c r="A25" s="138"/>
      <c r="B25" s="140" t="s">
        <v>227</v>
      </c>
      <c r="C25" s="113" t="s">
        <v>228</v>
      </c>
      <c r="D25" s="141" t="s">
        <v>229</v>
      </c>
      <c r="E25" s="118">
        <v>0</v>
      </c>
      <c r="F25" s="122">
        <v>0</v>
      </c>
      <c r="G25" s="118" t="e">
        <f t="shared" si="0"/>
        <v>#DIV/0!</v>
      </c>
      <c r="H25" s="123"/>
      <c r="I25" s="123"/>
      <c r="J25" s="123"/>
      <c r="K25" s="105"/>
      <c r="L25" s="119"/>
      <c r="M25" s="119"/>
      <c r="N25" s="119"/>
      <c r="O25" s="105"/>
      <c r="P25" s="119"/>
      <c r="Q25" s="119"/>
      <c r="R25" s="119"/>
      <c r="S25" s="105"/>
      <c r="T25" s="119"/>
      <c r="U25" s="119"/>
      <c r="V25" s="119"/>
      <c r="W25" s="105"/>
      <c r="X25" s="119"/>
      <c r="Y25" s="104"/>
      <c r="Z25" s="121"/>
      <c r="AA25" s="121"/>
      <c r="AB25" s="121"/>
    </row>
    <row r="26" spans="1:32" s="132" customFormat="1" ht="46.5" hidden="1" customHeight="1" x14ac:dyDescent="0.2">
      <c r="A26" s="138"/>
      <c r="B26" s="140" t="s">
        <v>230</v>
      </c>
      <c r="C26" s="113" t="s">
        <v>228</v>
      </c>
      <c r="D26" s="141" t="s">
        <v>229</v>
      </c>
      <c r="E26" s="118">
        <v>0</v>
      </c>
      <c r="F26" s="122">
        <v>0</v>
      </c>
      <c r="G26" s="118" t="e">
        <f t="shared" si="0"/>
        <v>#DIV/0!</v>
      </c>
      <c r="H26" s="123"/>
      <c r="I26" s="123"/>
      <c r="J26" s="123"/>
      <c r="K26" s="105"/>
      <c r="L26" s="119"/>
      <c r="M26" s="119"/>
      <c r="N26" s="119"/>
      <c r="O26" s="105"/>
      <c r="P26" s="119"/>
      <c r="Q26" s="119"/>
      <c r="R26" s="119"/>
      <c r="S26" s="105"/>
      <c r="T26" s="119"/>
      <c r="U26" s="119"/>
      <c r="V26" s="119"/>
      <c r="W26" s="105"/>
      <c r="X26" s="119"/>
      <c r="Y26" s="104"/>
      <c r="Z26" s="121"/>
      <c r="AA26" s="121"/>
      <c r="AB26" s="121"/>
    </row>
    <row r="27" spans="1:32" s="132" customFormat="1" ht="46.5" hidden="1" customHeight="1" x14ac:dyDescent="0.2">
      <c r="A27" s="138"/>
      <c r="B27" s="140" t="s">
        <v>231</v>
      </c>
      <c r="C27" s="113" t="s">
        <v>228</v>
      </c>
      <c r="D27" s="141" t="s">
        <v>229</v>
      </c>
      <c r="E27" s="118">
        <v>0</v>
      </c>
      <c r="F27" s="122">
        <v>0</v>
      </c>
      <c r="G27" s="118" t="e">
        <f t="shared" si="0"/>
        <v>#DIV/0!</v>
      </c>
      <c r="H27" s="123"/>
      <c r="I27" s="123"/>
      <c r="J27" s="123"/>
      <c r="K27" s="105"/>
      <c r="L27" s="119"/>
      <c r="M27" s="119"/>
      <c r="N27" s="119"/>
      <c r="O27" s="105"/>
      <c r="P27" s="119"/>
      <c r="Q27" s="119"/>
      <c r="R27" s="119"/>
      <c r="S27" s="105"/>
      <c r="T27" s="119"/>
      <c r="U27" s="119"/>
      <c r="V27" s="119"/>
      <c r="W27" s="105"/>
      <c r="X27" s="119"/>
      <c r="Y27" s="104"/>
      <c r="Z27" s="121"/>
      <c r="AA27" s="121"/>
      <c r="AB27" s="121"/>
    </row>
    <row r="28" spans="1:32" s="132" customFormat="1" ht="48" hidden="1" customHeight="1" x14ac:dyDescent="0.2">
      <c r="A28" s="138"/>
      <c r="B28" s="140" t="s">
        <v>232</v>
      </c>
      <c r="C28" s="113" t="s">
        <v>228</v>
      </c>
      <c r="D28" s="141" t="s">
        <v>229</v>
      </c>
      <c r="E28" s="276">
        <v>0</v>
      </c>
      <c r="F28" s="122">
        <v>0</v>
      </c>
      <c r="G28" s="118" t="e">
        <f t="shared" si="0"/>
        <v>#DIV/0!</v>
      </c>
      <c r="H28" s="142"/>
      <c r="I28" s="208"/>
      <c r="J28" s="123"/>
      <c r="K28" s="105"/>
      <c r="L28" s="119"/>
      <c r="M28" s="119"/>
      <c r="N28" s="119"/>
      <c r="O28" s="105"/>
      <c r="P28" s="119"/>
      <c r="Q28" s="119"/>
      <c r="R28" s="119"/>
      <c r="S28" s="105"/>
      <c r="T28" s="119"/>
      <c r="U28" s="119"/>
      <c r="V28" s="119"/>
      <c r="W28" s="105"/>
      <c r="X28" s="119"/>
      <c r="Y28" s="104"/>
      <c r="Z28" s="121"/>
      <c r="AA28" s="121"/>
      <c r="AB28" s="121"/>
    </row>
    <row r="29" spans="1:32" s="132" customFormat="1" ht="48" hidden="1" customHeight="1" x14ac:dyDescent="0.2">
      <c r="A29" s="138"/>
      <c r="B29" s="133" t="s">
        <v>233</v>
      </c>
      <c r="C29" s="113" t="s">
        <v>228</v>
      </c>
      <c r="D29" s="141" t="s">
        <v>229</v>
      </c>
      <c r="E29" s="118">
        <v>0</v>
      </c>
      <c r="F29" s="122">
        <v>0</v>
      </c>
      <c r="G29" s="118" t="e">
        <f t="shared" si="0"/>
        <v>#DIV/0!</v>
      </c>
      <c r="H29" s="123"/>
      <c r="I29" s="123"/>
      <c r="J29" s="123"/>
      <c r="K29" s="105"/>
      <c r="L29" s="119"/>
      <c r="M29" s="119"/>
      <c r="N29" s="119"/>
      <c r="O29" s="105"/>
      <c r="P29" s="119"/>
      <c r="Q29" s="119"/>
      <c r="R29" s="119"/>
      <c r="S29" s="105"/>
      <c r="T29" s="119"/>
      <c r="U29" s="119"/>
      <c r="V29" s="119"/>
      <c r="W29" s="105"/>
      <c r="X29" s="119"/>
      <c r="Y29" s="104"/>
      <c r="Z29" s="121"/>
      <c r="AA29" s="121"/>
      <c r="AB29" s="121"/>
    </row>
    <row r="30" spans="1:32" s="132" customFormat="1" ht="48" hidden="1" customHeight="1" x14ac:dyDescent="0.2">
      <c r="A30" s="138"/>
      <c r="B30" s="140" t="s">
        <v>234</v>
      </c>
      <c r="C30" s="113" t="s">
        <v>228</v>
      </c>
      <c r="D30" s="141" t="s">
        <v>229</v>
      </c>
      <c r="E30" s="118">
        <v>0</v>
      </c>
      <c r="F30" s="118">
        <v>0</v>
      </c>
      <c r="G30" s="118" t="e">
        <f t="shared" si="0"/>
        <v>#DIV/0!</v>
      </c>
      <c r="H30" s="123"/>
      <c r="I30" s="123"/>
      <c r="J30" s="123"/>
      <c r="K30" s="105"/>
      <c r="L30" s="119"/>
      <c r="M30" s="119"/>
      <c r="N30" s="119"/>
      <c r="O30" s="105"/>
      <c r="P30" s="119"/>
      <c r="Q30" s="119"/>
      <c r="R30" s="119"/>
      <c r="S30" s="105"/>
      <c r="T30" s="119"/>
      <c r="U30" s="119"/>
      <c r="V30" s="119"/>
      <c r="W30" s="105"/>
      <c r="X30" s="119"/>
      <c r="Y30" s="104"/>
      <c r="Z30" s="121"/>
      <c r="AA30" s="121"/>
      <c r="AB30" s="121"/>
    </row>
    <row r="31" spans="1:32" s="132" customFormat="1" ht="33" hidden="1" customHeight="1" x14ac:dyDescent="0.2">
      <c r="A31" s="143"/>
      <c r="B31" s="144" t="s">
        <v>202</v>
      </c>
      <c r="C31" s="110" t="s">
        <v>235</v>
      </c>
      <c r="D31" s="145" t="s">
        <v>236</v>
      </c>
      <c r="E31" s="103">
        <f>E32</f>
        <v>0</v>
      </c>
      <c r="F31" s="103">
        <f>F32</f>
        <v>0</v>
      </c>
      <c r="G31" s="118">
        <v>0</v>
      </c>
      <c r="H31" s="104"/>
      <c r="I31" s="104"/>
      <c r="J31" s="104"/>
      <c r="K31" s="105"/>
      <c r="L31" s="104"/>
      <c r="M31" s="104"/>
      <c r="N31" s="104"/>
      <c r="O31" s="105"/>
      <c r="P31" s="104"/>
      <c r="Q31" s="104"/>
      <c r="R31" s="104"/>
      <c r="S31" s="105"/>
      <c r="T31" s="104"/>
      <c r="U31" s="104"/>
      <c r="V31" s="104"/>
      <c r="W31" s="105"/>
      <c r="X31" s="104"/>
      <c r="Y31" s="104"/>
      <c r="Z31" s="106"/>
      <c r="AA31" s="106"/>
      <c r="AB31" s="106"/>
    </row>
    <row r="32" spans="1:32" s="132" customFormat="1" ht="65.25" hidden="1" customHeight="1" x14ac:dyDescent="0.2">
      <c r="A32" s="143"/>
      <c r="B32" s="144" t="s">
        <v>202</v>
      </c>
      <c r="C32" s="110" t="s">
        <v>237</v>
      </c>
      <c r="D32" s="146" t="s">
        <v>238</v>
      </c>
      <c r="E32" s="103">
        <f>E33+E35+E36</f>
        <v>0</v>
      </c>
      <c r="F32" s="103">
        <f>F33+F34+F35+F36</f>
        <v>0</v>
      </c>
      <c r="G32" s="118">
        <v>0</v>
      </c>
      <c r="H32" s="104"/>
      <c r="I32" s="104"/>
      <c r="J32" s="104"/>
      <c r="K32" s="105"/>
      <c r="L32" s="104"/>
      <c r="M32" s="104"/>
      <c r="N32" s="104"/>
      <c r="O32" s="105"/>
      <c r="P32" s="104"/>
      <c r="Q32" s="104"/>
      <c r="R32" s="104"/>
      <c r="S32" s="105"/>
      <c r="T32" s="104"/>
      <c r="U32" s="104"/>
      <c r="V32" s="104"/>
      <c r="W32" s="105"/>
      <c r="X32" s="104"/>
      <c r="Y32" s="104"/>
      <c r="Z32" s="106"/>
      <c r="AA32" s="106"/>
      <c r="AB32" s="106"/>
    </row>
    <row r="33" spans="1:28" s="132" customFormat="1" ht="119.25" hidden="1" customHeight="1" x14ac:dyDescent="0.2">
      <c r="A33" s="143"/>
      <c r="B33" s="140" t="s">
        <v>209</v>
      </c>
      <c r="C33" s="113" t="s">
        <v>239</v>
      </c>
      <c r="D33" s="147" t="s">
        <v>240</v>
      </c>
      <c r="E33" s="118">
        <v>0</v>
      </c>
      <c r="F33" s="118">
        <v>0</v>
      </c>
      <c r="G33" s="118" t="e">
        <f t="shared" si="0"/>
        <v>#DIV/0!</v>
      </c>
      <c r="H33" s="104"/>
      <c r="I33" s="104"/>
      <c r="J33" s="104"/>
      <c r="K33" s="105"/>
      <c r="L33" s="104"/>
      <c r="M33" s="104"/>
      <c r="N33" s="104"/>
      <c r="O33" s="105"/>
      <c r="P33" s="104"/>
      <c r="Q33" s="104"/>
      <c r="R33" s="104"/>
      <c r="S33" s="105"/>
      <c r="T33" s="104"/>
      <c r="U33" s="104"/>
      <c r="V33" s="104"/>
      <c r="W33" s="105"/>
      <c r="X33" s="104"/>
      <c r="Y33" s="104"/>
      <c r="Z33" s="106"/>
      <c r="AA33" s="106"/>
      <c r="AB33" s="106"/>
    </row>
    <row r="34" spans="1:28" s="126" customFormat="1" ht="120" hidden="1" customHeight="1" x14ac:dyDescent="0.2">
      <c r="A34" s="148"/>
      <c r="B34" s="116" t="s">
        <v>227</v>
      </c>
      <c r="C34" s="113" t="s">
        <v>239</v>
      </c>
      <c r="D34" s="147" t="s">
        <v>241</v>
      </c>
      <c r="E34" s="118">
        <v>0</v>
      </c>
      <c r="F34" s="118">
        <v>0</v>
      </c>
      <c r="G34" s="118" t="e">
        <f t="shared" si="0"/>
        <v>#DIV/0!</v>
      </c>
      <c r="H34" s="104"/>
      <c r="I34" s="104"/>
      <c r="J34" s="104"/>
      <c r="K34" s="105"/>
      <c r="L34" s="104"/>
      <c r="M34" s="104"/>
      <c r="N34" s="104"/>
      <c r="O34" s="105"/>
      <c r="P34" s="104"/>
      <c r="Q34" s="104"/>
      <c r="R34" s="104"/>
      <c r="S34" s="105"/>
      <c r="T34" s="104"/>
      <c r="U34" s="104"/>
      <c r="V34" s="104"/>
      <c r="W34" s="105"/>
      <c r="X34" s="104"/>
      <c r="Y34" s="104"/>
      <c r="Z34" s="121"/>
      <c r="AA34" s="121"/>
      <c r="AB34" s="121"/>
    </row>
    <row r="35" spans="1:28" s="126" customFormat="1" ht="119.25" hidden="1" customHeight="1" x14ac:dyDescent="0.2">
      <c r="A35" s="149"/>
      <c r="B35" s="116" t="s">
        <v>232</v>
      </c>
      <c r="C35" s="113" t="s">
        <v>239</v>
      </c>
      <c r="D35" s="147" t="s">
        <v>240</v>
      </c>
      <c r="E35" s="118">
        <v>0</v>
      </c>
      <c r="F35" s="118">
        <v>0</v>
      </c>
      <c r="G35" s="118" t="e">
        <f t="shared" si="0"/>
        <v>#DIV/0!</v>
      </c>
      <c r="H35" s="104"/>
      <c r="I35" s="104"/>
      <c r="J35" s="104"/>
      <c r="K35" s="105"/>
      <c r="L35" s="104"/>
      <c r="M35" s="104"/>
      <c r="N35" s="104"/>
      <c r="O35" s="105"/>
      <c r="P35" s="104"/>
      <c r="Q35" s="104"/>
      <c r="R35" s="104"/>
      <c r="S35" s="105"/>
      <c r="T35" s="104"/>
      <c r="U35" s="104"/>
      <c r="V35" s="104"/>
      <c r="W35" s="105"/>
      <c r="X35" s="104"/>
      <c r="Y35" s="104"/>
      <c r="Z35" s="121"/>
      <c r="AA35" s="121"/>
      <c r="AB35" s="121"/>
    </row>
    <row r="36" spans="1:28" s="126" customFormat="1" ht="136.5" hidden="1" customHeight="1" x14ac:dyDescent="0.2">
      <c r="A36" s="149"/>
      <c r="B36" s="116" t="s">
        <v>234</v>
      </c>
      <c r="C36" s="113" t="s">
        <v>239</v>
      </c>
      <c r="D36" s="147" t="s">
        <v>242</v>
      </c>
      <c r="E36" s="118">
        <v>0</v>
      </c>
      <c r="F36" s="118">
        <v>0</v>
      </c>
      <c r="G36" s="118">
        <v>0</v>
      </c>
      <c r="H36" s="104"/>
      <c r="I36" s="104"/>
      <c r="J36" s="104"/>
      <c r="K36" s="105"/>
      <c r="L36" s="104"/>
      <c r="M36" s="104"/>
      <c r="N36" s="104"/>
      <c r="O36" s="105"/>
      <c r="P36" s="104"/>
      <c r="Q36" s="104"/>
      <c r="R36" s="104"/>
      <c r="S36" s="105"/>
      <c r="T36" s="104"/>
      <c r="U36" s="104"/>
      <c r="V36" s="104"/>
      <c r="W36" s="105"/>
      <c r="X36" s="104"/>
      <c r="Y36" s="104"/>
      <c r="Z36" s="121"/>
      <c r="AA36" s="121"/>
      <c r="AB36" s="121"/>
    </row>
    <row r="37" spans="1:28" s="132" customFormat="1" ht="19.5" hidden="1" customHeight="1" x14ac:dyDescent="0.2">
      <c r="B37" s="109" t="s">
        <v>202</v>
      </c>
      <c r="C37" s="110" t="s">
        <v>243</v>
      </c>
      <c r="D37" s="150" t="s">
        <v>244</v>
      </c>
      <c r="E37" s="103">
        <f>E38</f>
        <v>0</v>
      </c>
      <c r="F37" s="103">
        <f>F38</f>
        <v>0</v>
      </c>
      <c r="G37" s="118">
        <v>0</v>
      </c>
      <c r="H37" s="104"/>
      <c r="I37" s="104"/>
      <c r="J37" s="104"/>
      <c r="K37" s="105"/>
      <c r="L37" s="104"/>
      <c r="M37" s="104"/>
      <c r="N37" s="104"/>
      <c r="O37" s="105"/>
      <c r="P37" s="104"/>
      <c r="Q37" s="104"/>
      <c r="R37" s="104"/>
      <c r="S37" s="105"/>
      <c r="T37" s="104"/>
      <c r="U37" s="104"/>
      <c r="V37" s="104"/>
      <c r="W37" s="105"/>
      <c r="X37" s="104"/>
      <c r="Y37" s="104"/>
      <c r="Z37" s="106"/>
      <c r="AA37" s="106"/>
      <c r="AB37" s="106"/>
    </row>
    <row r="38" spans="1:28" s="126" customFormat="1" ht="28.5" hidden="1" customHeight="1" x14ac:dyDescent="0.2">
      <c r="A38" s="149"/>
      <c r="B38" s="116" t="s">
        <v>50</v>
      </c>
      <c r="C38" s="113" t="s">
        <v>245</v>
      </c>
      <c r="D38" s="117" t="s">
        <v>246</v>
      </c>
      <c r="E38" s="118">
        <v>0</v>
      </c>
      <c r="F38" s="124">
        <v>0</v>
      </c>
      <c r="G38" s="118">
        <v>0</v>
      </c>
      <c r="H38" s="104"/>
      <c r="I38" s="104"/>
      <c r="J38" s="104"/>
      <c r="K38" s="105"/>
      <c r="L38" s="104"/>
      <c r="M38" s="104"/>
      <c r="N38" s="104"/>
      <c r="O38" s="105"/>
      <c r="P38" s="104"/>
      <c r="Q38" s="104"/>
      <c r="R38" s="104"/>
      <c r="S38" s="105"/>
      <c r="T38" s="104"/>
      <c r="U38" s="104"/>
      <c r="V38" s="104"/>
      <c r="W38" s="105"/>
      <c r="X38" s="104"/>
      <c r="Y38" s="104"/>
      <c r="Z38" s="121"/>
      <c r="AA38" s="121"/>
      <c r="AB38" s="121"/>
    </row>
    <row r="39" spans="1:28" s="158" customFormat="1" ht="14.25" x14ac:dyDescent="0.2">
      <c r="A39" s="151" t="s">
        <v>247</v>
      </c>
      <c r="B39" s="152" t="s">
        <v>202</v>
      </c>
      <c r="C39" s="153" t="s">
        <v>248</v>
      </c>
      <c r="D39" s="154" t="s">
        <v>249</v>
      </c>
      <c r="E39" s="155">
        <f>E40+E49</f>
        <v>276814</v>
      </c>
      <c r="F39" s="155">
        <f>F42+F47+F49+F44</f>
        <v>172409.8</v>
      </c>
      <c r="G39" s="155">
        <f t="shared" si="0"/>
        <v>62.283627273187051</v>
      </c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7"/>
      <c r="AA39" s="157"/>
      <c r="AB39" s="157"/>
    </row>
    <row r="40" spans="1:28" s="158" customFormat="1" ht="30.75" customHeight="1" x14ac:dyDescent="0.2">
      <c r="A40" s="151"/>
      <c r="B40" s="152" t="s">
        <v>202</v>
      </c>
      <c r="C40" s="110" t="s">
        <v>250</v>
      </c>
      <c r="D40" s="159" t="s">
        <v>251</v>
      </c>
      <c r="E40" s="155">
        <f>E41</f>
        <v>246796.40000000002</v>
      </c>
      <c r="F40" s="155">
        <f>F41+F46+F49</f>
        <v>239961.7</v>
      </c>
      <c r="G40" s="155">
        <f t="shared" si="0"/>
        <v>97.230632213435854</v>
      </c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7"/>
      <c r="AA40" s="157"/>
      <c r="AB40" s="157"/>
    </row>
    <row r="41" spans="1:28" s="160" customFormat="1" ht="31.5" customHeight="1" x14ac:dyDescent="0.2">
      <c r="A41" s="151"/>
      <c r="B41" s="152" t="s">
        <v>202</v>
      </c>
      <c r="C41" s="110" t="s">
        <v>252</v>
      </c>
      <c r="D41" s="159" t="s">
        <v>253</v>
      </c>
      <c r="E41" s="103">
        <f>E42+E46+E44</f>
        <v>246796.40000000002</v>
      </c>
      <c r="F41" s="103">
        <f>F42+F47+F44+F49</f>
        <v>172409.8</v>
      </c>
      <c r="G41" s="295">
        <f t="shared" si="0"/>
        <v>69.859122742471115</v>
      </c>
      <c r="H41" s="104"/>
      <c r="I41" s="104"/>
      <c r="J41" s="104"/>
      <c r="K41" s="105"/>
      <c r="L41" s="104"/>
      <c r="M41" s="104"/>
      <c r="N41" s="104"/>
      <c r="O41" s="105"/>
      <c r="P41" s="104"/>
      <c r="Q41" s="104"/>
      <c r="R41" s="104"/>
      <c r="S41" s="105"/>
      <c r="T41" s="104"/>
      <c r="U41" s="104"/>
      <c r="V41" s="104"/>
      <c r="W41" s="105"/>
      <c r="X41" s="104"/>
      <c r="Y41" s="104"/>
      <c r="Z41" s="106"/>
      <c r="AA41" s="106"/>
      <c r="AB41" s="106"/>
    </row>
    <row r="42" spans="1:28" s="160" customFormat="1" ht="24.75" customHeight="1" x14ac:dyDescent="0.2">
      <c r="A42" s="151"/>
      <c r="B42" s="152" t="s">
        <v>202</v>
      </c>
      <c r="C42" s="153" t="s">
        <v>254</v>
      </c>
      <c r="D42" s="161" t="s">
        <v>255</v>
      </c>
      <c r="E42" s="103">
        <f>E43</f>
        <v>120726.8</v>
      </c>
      <c r="F42" s="103">
        <f>F43</f>
        <v>96270.399999999994</v>
      </c>
      <c r="G42" s="295">
        <f t="shared" si="0"/>
        <v>79.742360436953504</v>
      </c>
      <c r="H42" s="104"/>
      <c r="I42" s="104"/>
      <c r="J42" s="104"/>
      <c r="K42" s="105"/>
      <c r="L42" s="104"/>
      <c r="M42" s="104"/>
      <c r="N42" s="104"/>
      <c r="O42" s="105"/>
      <c r="P42" s="104"/>
      <c r="Q42" s="104"/>
      <c r="R42" s="104"/>
      <c r="S42" s="105"/>
      <c r="T42" s="104"/>
      <c r="U42" s="104"/>
      <c r="V42" s="104"/>
      <c r="W42" s="105"/>
      <c r="X42" s="104"/>
      <c r="Y42" s="104"/>
      <c r="Z42" s="106"/>
      <c r="AA42" s="106"/>
      <c r="AB42" s="106"/>
    </row>
    <row r="43" spans="1:28" s="160" customFormat="1" ht="60" x14ac:dyDescent="0.2">
      <c r="A43" s="151"/>
      <c r="B43" s="152" t="s">
        <v>50</v>
      </c>
      <c r="C43" s="113" t="s">
        <v>256</v>
      </c>
      <c r="D43" s="162" t="s">
        <v>257</v>
      </c>
      <c r="E43" s="118">
        <v>120726.8</v>
      </c>
      <c r="F43" s="278">
        <v>96270.399999999994</v>
      </c>
      <c r="G43" s="295">
        <f t="shared" si="0"/>
        <v>79.742360436953504</v>
      </c>
      <c r="H43" s="104"/>
      <c r="I43" s="104"/>
      <c r="J43" s="104"/>
      <c r="K43" s="105"/>
      <c r="L43" s="104"/>
      <c r="M43" s="104"/>
      <c r="N43" s="104"/>
      <c r="O43" s="105"/>
      <c r="P43" s="104"/>
      <c r="Q43" s="104"/>
      <c r="R43" s="104"/>
      <c r="S43" s="105"/>
      <c r="T43" s="104"/>
      <c r="U43" s="104"/>
      <c r="V43" s="104"/>
      <c r="W43" s="105"/>
      <c r="X43" s="104"/>
      <c r="Y43" s="104"/>
      <c r="Z43" s="121"/>
      <c r="AA43" s="121"/>
      <c r="AB43" s="121"/>
    </row>
    <row r="44" spans="1:28" s="160" customFormat="1" ht="33" customHeight="1" x14ac:dyDescent="0.2">
      <c r="A44" s="151"/>
      <c r="B44" s="288" t="s">
        <v>50</v>
      </c>
      <c r="C44" s="289" t="s">
        <v>304</v>
      </c>
      <c r="D44" s="290" t="s">
        <v>305</v>
      </c>
      <c r="E44" s="51">
        <f>E45</f>
        <v>14312.5</v>
      </c>
      <c r="F44" s="294">
        <f>F45</f>
        <v>8587.5</v>
      </c>
      <c r="G44" s="295">
        <f t="shared" si="0"/>
        <v>60</v>
      </c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9"/>
      <c r="AA44" s="299"/>
      <c r="AB44" s="300"/>
    </row>
    <row r="45" spans="1:28" s="160" customFormat="1" ht="48.75" customHeight="1" x14ac:dyDescent="0.2">
      <c r="A45" s="151"/>
      <c r="B45" s="291" t="s">
        <v>50</v>
      </c>
      <c r="C45" s="292" t="s">
        <v>306</v>
      </c>
      <c r="D45" s="293" t="s">
        <v>307</v>
      </c>
      <c r="E45" s="305">
        <v>14312.5</v>
      </c>
      <c r="F45" s="305">
        <v>8587.5</v>
      </c>
      <c r="G45" s="296">
        <f t="shared" si="0"/>
        <v>60</v>
      </c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9"/>
      <c r="AA45" s="299"/>
      <c r="AB45" s="301"/>
    </row>
    <row r="46" spans="1:28" s="126" customFormat="1" ht="35.25" customHeight="1" x14ac:dyDescent="0.2">
      <c r="A46" s="149"/>
      <c r="B46" s="109" t="s">
        <v>202</v>
      </c>
      <c r="C46" s="175" t="s">
        <v>282</v>
      </c>
      <c r="D46" s="176" t="s">
        <v>283</v>
      </c>
      <c r="E46" s="155">
        <f t="shared" ref="E46:G47" si="1">E47</f>
        <v>111757.1</v>
      </c>
      <c r="F46" s="155">
        <f t="shared" si="1"/>
        <v>44442.7</v>
      </c>
      <c r="G46" s="295">
        <f t="shared" si="1"/>
        <v>39.767227317101103</v>
      </c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3"/>
      <c r="AA46" s="303"/>
      <c r="AB46" s="303"/>
    </row>
    <row r="47" spans="1:28" s="126" customFormat="1" ht="26.25" customHeight="1" x14ac:dyDescent="0.2">
      <c r="A47" s="149"/>
      <c r="B47" s="109" t="s">
        <v>202</v>
      </c>
      <c r="C47" s="175" t="s">
        <v>278</v>
      </c>
      <c r="D47" s="176" t="s">
        <v>279</v>
      </c>
      <c r="E47" s="155">
        <f t="shared" si="1"/>
        <v>111757.1</v>
      </c>
      <c r="F47" s="155">
        <f t="shared" si="1"/>
        <v>44442.7</v>
      </c>
      <c r="G47" s="295">
        <f t="shared" si="1"/>
        <v>39.767227317101103</v>
      </c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3"/>
      <c r="AA47" s="303"/>
      <c r="AB47" s="303"/>
    </row>
    <row r="48" spans="1:28" s="126" customFormat="1" ht="34.5" customHeight="1" x14ac:dyDescent="0.2">
      <c r="A48" s="149"/>
      <c r="B48" s="116" t="s">
        <v>50</v>
      </c>
      <c r="C48" s="177" t="s">
        <v>280</v>
      </c>
      <c r="D48" s="178" t="s">
        <v>281</v>
      </c>
      <c r="E48" s="277">
        <v>111757.1</v>
      </c>
      <c r="F48" s="286">
        <v>44442.7</v>
      </c>
      <c r="G48" s="296">
        <f t="shared" si="0"/>
        <v>39.767227317101103</v>
      </c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2"/>
      <c r="V48" s="302"/>
      <c r="W48" s="302"/>
      <c r="X48" s="302"/>
      <c r="Y48" s="302"/>
      <c r="Z48" s="304"/>
      <c r="AA48" s="304"/>
      <c r="AB48" s="304"/>
    </row>
    <row r="49" spans="1:28" s="126" customFormat="1" ht="30.75" customHeight="1" x14ac:dyDescent="0.2">
      <c r="A49" s="149"/>
      <c r="B49" s="109" t="s">
        <v>202</v>
      </c>
      <c r="C49" s="110" t="s">
        <v>258</v>
      </c>
      <c r="D49" s="154" t="s">
        <v>259</v>
      </c>
      <c r="E49" s="103">
        <f>E50+E53</f>
        <v>30017.599999999999</v>
      </c>
      <c r="F49" s="103">
        <f>F50+F53</f>
        <v>23109.200000000001</v>
      </c>
      <c r="G49" s="297">
        <f t="shared" si="0"/>
        <v>76.985501838921181</v>
      </c>
      <c r="H49" s="104"/>
      <c r="I49" s="104"/>
      <c r="J49" s="104"/>
      <c r="K49" s="105"/>
      <c r="L49" s="104"/>
      <c r="M49" s="104"/>
      <c r="N49" s="104"/>
      <c r="O49" s="105"/>
      <c r="P49" s="104"/>
      <c r="Q49" s="104"/>
      <c r="R49" s="104"/>
      <c r="S49" s="105"/>
      <c r="T49" s="104"/>
      <c r="U49" s="104"/>
      <c r="V49" s="104"/>
      <c r="W49" s="105"/>
      <c r="X49" s="104"/>
      <c r="Y49" s="104"/>
      <c r="Z49" s="106"/>
      <c r="AA49" s="106"/>
      <c r="AB49" s="106"/>
    </row>
    <row r="50" spans="1:28" s="126" customFormat="1" ht="57.75" customHeight="1" x14ac:dyDescent="0.2">
      <c r="A50" s="149"/>
      <c r="B50" s="109" t="s">
        <v>202</v>
      </c>
      <c r="C50" s="110" t="s">
        <v>260</v>
      </c>
      <c r="D50" s="163" t="s">
        <v>261</v>
      </c>
      <c r="E50" s="103">
        <f>E51+E52</f>
        <v>7281.5999999999995</v>
      </c>
      <c r="F50" s="103">
        <f>F51+F52</f>
        <v>6309.2</v>
      </c>
      <c r="G50" s="103">
        <f t="shared" si="0"/>
        <v>86.645792133597013</v>
      </c>
      <c r="H50" s="119"/>
      <c r="I50" s="119"/>
      <c r="J50" s="119"/>
      <c r="K50" s="120"/>
      <c r="L50" s="119"/>
      <c r="M50" s="119"/>
      <c r="N50" s="119"/>
      <c r="O50" s="120"/>
      <c r="P50" s="119"/>
      <c r="Q50" s="119"/>
      <c r="R50" s="119"/>
      <c r="S50" s="120"/>
      <c r="T50" s="119"/>
      <c r="U50" s="119"/>
      <c r="V50" s="119"/>
      <c r="W50" s="120"/>
      <c r="X50" s="119"/>
      <c r="Y50" s="104"/>
      <c r="Z50" s="121"/>
      <c r="AA50" s="121"/>
      <c r="AB50" s="121"/>
    </row>
    <row r="51" spans="1:28" s="126" customFormat="1" ht="74.25" customHeight="1" x14ac:dyDescent="0.2">
      <c r="A51" s="149"/>
      <c r="B51" s="116" t="s">
        <v>50</v>
      </c>
      <c r="C51" s="113" t="s">
        <v>262</v>
      </c>
      <c r="D51" s="164" t="s">
        <v>263</v>
      </c>
      <c r="E51" s="118">
        <v>7272.4</v>
      </c>
      <c r="F51" s="283">
        <v>6300</v>
      </c>
      <c r="G51" s="278">
        <f t="shared" si="0"/>
        <v>86.628898300423515</v>
      </c>
      <c r="H51" s="119"/>
      <c r="I51" s="119"/>
      <c r="J51" s="119"/>
      <c r="K51" s="120"/>
      <c r="L51" s="119"/>
      <c r="M51" s="119"/>
      <c r="N51" s="119"/>
      <c r="O51" s="120"/>
      <c r="P51" s="119"/>
      <c r="Q51" s="119"/>
      <c r="R51" s="119"/>
      <c r="S51" s="120"/>
      <c r="T51" s="119"/>
      <c r="U51" s="119"/>
      <c r="V51" s="119"/>
      <c r="W51" s="120"/>
      <c r="X51" s="119"/>
      <c r="Y51" s="104"/>
      <c r="Z51" s="121"/>
      <c r="AA51" s="121"/>
      <c r="AB51" s="121"/>
    </row>
    <row r="52" spans="1:28" s="126" customFormat="1" ht="105.75" customHeight="1" x14ac:dyDescent="0.2">
      <c r="A52" s="149"/>
      <c r="B52" s="116" t="s">
        <v>50</v>
      </c>
      <c r="C52" s="113" t="s">
        <v>264</v>
      </c>
      <c r="D52" s="164" t="s">
        <v>265</v>
      </c>
      <c r="E52" s="118">
        <v>9.1999999999999993</v>
      </c>
      <c r="F52" s="281">
        <v>9.1999999999999993</v>
      </c>
      <c r="G52" s="278">
        <f t="shared" si="0"/>
        <v>100</v>
      </c>
      <c r="H52" s="123"/>
      <c r="I52" s="123"/>
      <c r="J52" s="123"/>
      <c r="K52" s="105"/>
      <c r="L52" s="119"/>
      <c r="M52" s="119"/>
      <c r="N52" s="119"/>
      <c r="O52" s="105"/>
      <c r="P52" s="119"/>
      <c r="Q52" s="119"/>
      <c r="R52" s="119"/>
      <c r="S52" s="105"/>
      <c r="T52" s="119"/>
      <c r="U52" s="119"/>
      <c r="V52" s="119"/>
      <c r="W52" s="105"/>
      <c r="X52" s="119"/>
      <c r="Y52" s="104"/>
      <c r="Z52" s="121"/>
      <c r="AA52" s="121"/>
      <c r="AB52" s="121"/>
    </row>
    <row r="53" spans="1:28" s="126" customFormat="1" ht="92.25" customHeight="1" x14ac:dyDescent="0.2">
      <c r="A53" s="149"/>
      <c r="B53" s="109" t="s">
        <v>202</v>
      </c>
      <c r="C53" s="110" t="s">
        <v>266</v>
      </c>
      <c r="D53" s="307" t="s">
        <v>309</v>
      </c>
      <c r="E53" s="165">
        <f>E54+E55</f>
        <v>22736</v>
      </c>
      <c r="F53" s="284">
        <f>F54+F55</f>
        <v>16800</v>
      </c>
      <c r="G53" s="285">
        <f t="shared" si="0"/>
        <v>73.891625615763544</v>
      </c>
      <c r="H53" s="119"/>
      <c r="I53" s="119"/>
      <c r="J53" s="119"/>
      <c r="K53" s="120"/>
      <c r="L53" s="119"/>
      <c r="M53" s="119"/>
      <c r="N53" s="119"/>
      <c r="O53" s="120"/>
      <c r="P53" s="119"/>
      <c r="Q53" s="119"/>
      <c r="R53" s="119"/>
      <c r="S53" s="120"/>
      <c r="T53" s="119"/>
      <c r="U53" s="119"/>
      <c r="V53" s="119"/>
      <c r="W53" s="120"/>
      <c r="X53" s="119"/>
      <c r="Y53" s="104"/>
      <c r="Z53" s="121"/>
      <c r="AA53" s="121"/>
      <c r="AB53" s="121"/>
    </row>
    <row r="54" spans="1:28" s="166" customFormat="1" ht="45" customHeight="1" x14ac:dyDescent="0.3">
      <c r="A54" s="138"/>
      <c r="B54" s="116" t="s">
        <v>50</v>
      </c>
      <c r="C54" s="113" t="s">
        <v>267</v>
      </c>
      <c r="D54" s="127" t="s">
        <v>268</v>
      </c>
      <c r="E54" s="278">
        <v>13147.8</v>
      </c>
      <c r="F54" s="281">
        <v>10000</v>
      </c>
      <c r="G54" s="278">
        <f t="shared" si="0"/>
        <v>76.058351967629562</v>
      </c>
      <c r="H54" s="123"/>
      <c r="I54" s="123"/>
      <c r="J54" s="123"/>
      <c r="K54" s="105"/>
      <c r="L54" s="119"/>
      <c r="M54" s="119"/>
      <c r="N54" s="119"/>
      <c r="O54" s="105"/>
      <c r="P54" s="119"/>
      <c r="Q54" s="119"/>
      <c r="R54" s="119"/>
      <c r="S54" s="105"/>
      <c r="T54" s="119"/>
      <c r="U54" s="119"/>
      <c r="V54" s="119"/>
      <c r="W54" s="105"/>
      <c r="X54" s="119"/>
      <c r="Y54" s="104"/>
      <c r="Z54" s="121"/>
      <c r="AA54" s="121"/>
      <c r="AB54" s="121"/>
    </row>
    <row r="55" spans="1:28" ht="45" customHeight="1" x14ac:dyDescent="0.25">
      <c r="A55" s="138"/>
      <c r="B55" s="116" t="s">
        <v>50</v>
      </c>
      <c r="C55" s="113" t="s">
        <v>269</v>
      </c>
      <c r="D55" s="127" t="s">
        <v>270</v>
      </c>
      <c r="E55" s="278">
        <v>9588.2000000000007</v>
      </c>
      <c r="F55" s="281">
        <v>6800</v>
      </c>
      <c r="G55" s="278">
        <f t="shared" si="0"/>
        <v>70.920506455851978</v>
      </c>
      <c r="H55" s="123"/>
      <c r="I55" s="123"/>
      <c r="J55" s="123"/>
      <c r="K55" s="105"/>
      <c r="L55" s="119"/>
      <c r="M55" s="119"/>
      <c r="N55" s="119"/>
      <c r="O55" s="105"/>
      <c r="P55" s="119"/>
      <c r="Q55" s="119"/>
      <c r="R55" s="119"/>
      <c r="S55" s="105"/>
      <c r="T55" s="119"/>
      <c r="U55" s="119"/>
      <c r="V55" s="119"/>
      <c r="W55" s="105"/>
      <c r="X55" s="119"/>
      <c r="Y55" s="104"/>
      <c r="Z55" s="121"/>
      <c r="AA55" s="121"/>
      <c r="AB55" s="121"/>
    </row>
    <row r="56" spans="1:28" ht="60.75" customHeight="1" x14ac:dyDescent="0.2">
      <c r="A56" s="138"/>
      <c r="B56" s="167" t="s">
        <v>202</v>
      </c>
      <c r="C56" s="168" t="s">
        <v>271</v>
      </c>
      <c r="D56" s="169" t="s">
        <v>272</v>
      </c>
      <c r="E56" s="103">
        <v>0</v>
      </c>
      <c r="F56" s="102">
        <f>F57</f>
        <v>-915</v>
      </c>
      <c r="G56" s="103">
        <v>0</v>
      </c>
      <c r="H56" s="123"/>
      <c r="I56" s="123"/>
      <c r="J56" s="123"/>
      <c r="K56" s="105"/>
      <c r="L56" s="119"/>
      <c r="M56" s="119"/>
      <c r="N56" s="119"/>
      <c r="O56" s="105"/>
      <c r="P56" s="119"/>
      <c r="Q56" s="119"/>
      <c r="R56" s="119"/>
      <c r="S56" s="105"/>
      <c r="T56" s="119"/>
      <c r="U56" s="119"/>
      <c r="V56" s="119"/>
      <c r="W56" s="105"/>
      <c r="X56" s="119"/>
      <c r="Y56" s="104"/>
      <c r="Z56" s="121"/>
      <c r="AA56" s="121"/>
      <c r="AB56" s="121"/>
    </row>
    <row r="57" spans="1:28" ht="60.75" customHeight="1" x14ac:dyDescent="0.2">
      <c r="A57" s="138"/>
      <c r="B57" s="170" t="s">
        <v>50</v>
      </c>
      <c r="C57" s="171" t="s">
        <v>273</v>
      </c>
      <c r="D57" s="172" t="s">
        <v>274</v>
      </c>
      <c r="E57" s="118">
        <v>0</v>
      </c>
      <c r="F57" s="122">
        <v>-915</v>
      </c>
      <c r="G57" s="118">
        <v>0</v>
      </c>
      <c r="H57" s="123"/>
      <c r="I57" s="123"/>
      <c r="J57" s="123"/>
      <c r="K57" s="105"/>
      <c r="L57" s="119"/>
      <c r="M57" s="119"/>
      <c r="N57" s="119"/>
      <c r="O57" s="105"/>
      <c r="P57" s="119"/>
      <c r="Q57" s="119"/>
      <c r="R57" s="119"/>
      <c r="S57" s="105"/>
      <c r="T57" s="119"/>
      <c r="U57" s="119"/>
      <c r="V57" s="119"/>
      <c r="W57" s="105"/>
      <c r="X57" s="119"/>
      <c r="Y57" s="104"/>
      <c r="Z57" s="121"/>
      <c r="AA57" s="121"/>
      <c r="AB57" s="121"/>
    </row>
    <row r="58" spans="1:28" ht="15.75" x14ac:dyDescent="0.25">
      <c r="A58" s="173"/>
      <c r="B58" s="173"/>
      <c r="C58" s="173"/>
      <c r="D58" s="174" t="s">
        <v>275</v>
      </c>
      <c r="E58" s="279">
        <f>E10+E39</f>
        <v>287209.7</v>
      </c>
      <c r="F58" s="279">
        <f>F10+F39+F56</f>
        <v>180807.59999999998</v>
      </c>
      <c r="G58" s="279">
        <f t="shared" si="0"/>
        <v>62.953166275372993</v>
      </c>
    </row>
  </sheetData>
  <mergeCells count="9">
    <mergeCell ref="E1:F1"/>
    <mergeCell ref="E2:F2"/>
    <mergeCell ref="A4:G5"/>
    <mergeCell ref="A7:A9"/>
    <mergeCell ref="B7:C9"/>
    <mergeCell ref="D7:D9"/>
    <mergeCell ref="E7:E9"/>
    <mergeCell ref="F7:F9"/>
    <mergeCell ref="G7:G9"/>
  </mergeCells>
  <printOptions horizontalCentered="1"/>
  <pageMargins left="0.15748031496062992" right="0.15748031496062992" top="0.31496062992125984" bottom="0.19685039370078741" header="0.39370078740157483" footer="0.19685039370078741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3"/>
  <sheetViews>
    <sheetView topLeftCell="A265" zoomScale="120" zoomScaleNormal="120" zoomScaleSheetLayoutView="150" workbookViewId="0">
      <selection activeCell="J96" sqref="J96"/>
    </sheetView>
  </sheetViews>
  <sheetFormatPr defaultRowHeight="12.75" x14ac:dyDescent="0.2"/>
  <cols>
    <col min="1" max="1" width="2.85546875" style="6" customWidth="1"/>
    <col min="2" max="2" width="49.140625" style="219" customWidth="1"/>
    <col min="3" max="3" width="5.5703125" style="219" customWidth="1"/>
    <col min="4" max="4" width="6.7109375" style="220" customWidth="1"/>
    <col min="5" max="5" width="12" style="219" customWidth="1"/>
    <col min="6" max="6" width="8.85546875" style="219" customWidth="1"/>
    <col min="7" max="7" width="6.28515625" style="6" hidden="1" customWidth="1"/>
    <col min="8" max="8" width="12.42578125" style="36" customWidth="1"/>
    <col min="9" max="9" width="10.7109375" style="7" hidden="1" customWidth="1"/>
    <col min="10" max="10" width="15.85546875" style="219" customWidth="1"/>
    <col min="11" max="11" width="9.85546875" style="2" customWidth="1"/>
    <col min="12" max="16384" width="9.140625" style="2"/>
  </cols>
  <sheetData>
    <row r="1" spans="1:11" ht="15.75" customHeight="1" x14ac:dyDescent="0.2"/>
    <row r="2" spans="1:11" ht="15" customHeight="1" x14ac:dyDescent="0.2">
      <c r="E2" s="336" t="s">
        <v>196</v>
      </c>
      <c r="F2" s="336"/>
      <c r="G2" s="336"/>
      <c r="H2" s="336"/>
      <c r="I2" s="336"/>
      <c r="J2" s="337"/>
      <c r="K2" s="337"/>
    </row>
    <row r="3" spans="1:11" ht="13.5" customHeight="1" x14ac:dyDescent="0.2">
      <c r="A3" s="9"/>
      <c r="B3" s="221"/>
      <c r="C3" s="221"/>
      <c r="D3" s="222"/>
      <c r="E3" s="320" t="s">
        <v>387</v>
      </c>
      <c r="F3" s="320"/>
      <c r="G3" s="320"/>
      <c r="H3" s="320"/>
      <c r="I3" s="320"/>
      <c r="J3" s="340"/>
      <c r="K3" s="340"/>
    </row>
    <row r="4" spans="1:11" ht="35.25" customHeight="1" x14ac:dyDescent="0.2">
      <c r="A4" s="338" t="s">
        <v>284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1" ht="24" customHeight="1" x14ac:dyDescent="0.2">
      <c r="A5" s="341" t="s">
        <v>391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</row>
    <row r="6" spans="1:11" ht="7.5" customHeight="1" x14ac:dyDescent="0.2">
      <c r="A6" s="9"/>
      <c r="B6" s="223"/>
      <c r="C6" s="223"/>
      <c r="D6" s="223"/>
      <c r="E6" s="223"/>
      <c r="F6" s="223"/>
      <c r="G6" s="54"/>
      <c r="H6" s="54"/>
      <c r="I6" s="54"/>
      <c r="J6" s="223"/>
      <c r="K6" s="54"/>
    </row>
    <row r="7" spans="1:11" s="1" customFormat="1" ht="11.25" hidden="1" customHeight="1" x14ac:dyDescent="0.2">
      <c r="A7" s="28"/>
      <c r="B7" s="335"/>
      <c r="C7" s="335"/>
      <c r="D7" s="335"/>
      <c r="E7" s="335"/>
      <c r="F7" s="335"/>
      <c r="G7" s="335"/>
      <c r="H7" s="335"/>
      <c r="I7" s="27"/>
      <c r="J7" s="260"/>
    </row>
    <row r="8" spans="1:11" s="3" customFormat="1" ht="16.5" customHeight="1" x14ac:dyDescent="0.2">
      <c r="A8" s="8"/>
      <c r="B8" s="224"/>
      <c r="C8" s="224"/>
      <c r="D8" s="222"/>
      <c r="E8" s="222"/>
      <c r="F8" s="225"/>
      <c r="G8" s="10"/>
      <c r="I8" s="11"/>
      <c r="J8" s="261"/>
      <c r="K8" s="33" t="s">
        <v>66</v>
      </c>
    </row>
    <row r="9" spans="1:11" s="4" customFormat="1" ht="17.25" hidden="1" customHeight="1" x14ac:dyDescent="0.2">
      <c r="A9" s="12"/>
      <c r="B9" s="226"/>
      <c r="C9" s="226"/>
      <c r="D9" s="227"/>
      <c r="E9" s="227"/>
      <c r="F9" s="228"/>
      <c r="G9" s="13"/>
      <c r="H9" s="34"/>
      <c r="I9" s="14"/>
      <c r="J9" s="262"/>
    </row>
    <row r="10" spans="1:11" s="20" customFormat="1" ht="45" x14ac:dyDescent="0.2">
      <c r="A10" s="38" t="s">
        <v>0</v>
      </c>
      <c r="B10" s="229" t="s">
        <v>44</v>
      </c>
      <c r="C10" s="229" t="s">
        <v>45</v>
      </c>
      <c r="D10" s="230" t="s">
        <v>46</v>
      </c>
      <c r="E10" s="231" t="s">
        <v>47</v>
      </c>
      <c r="F10" s="231" t="s">
        <v>48</v>
      </c>
      <c r="G10" s="39" t="s">
        <v>49</v>
      </c>
      <c r="H10" s="35" t="s">
        <v>310</v>
      </c>
      <c r="I10" s="15" t="s">
        <v>65</v>
      </c>
      <c r="J10" s="263" t="s">
        <v>392</v>
      </c>
      <c r="K10" s="46" t="s">
        <v>164</v>
      </c>
    </row>
    <row r="11" spans="1:11" s="4" customFormat="1" ht="67.5" customHeight="1" x14ac:dyDescent="0.2">
      <c r="A11" s="26" t="s">
        <v>173</v>
      </c>
      <c r="B11" s="232" t="s">
        <v>285</v>
      </c>
      <c r="C11" s="233" t="s">
        <v>51</v>
      </c>
      <c r="D11" s="234"/>
      <c r="E11" s="234"/>
      <c r="F11" s="234"/>
      <c r="G11" s="26"/>
      <c r="H11" s="29">
        <f>SUM(H12)</f>
        <v>7945.7999999999993</v>
      </c>
      <c r="I11" s="16" t="e">
        <f>#REF!</f>
        <v>#REF!</v>
      </c>
      <c r="J11" s="264">
        <f>SUM(J12)</f>
        <v>5209.1999999999989</v>
      </c>
      <c r="K11" s="47">
        <f>SUM(J11/H11*100)</f>
        <v>65.559163331571398</v>
      </c>
    </row>
    <row r="12" spans="1:11" s="4" customFormat="1" ht="14.25" x14ac:dyDescent="0.2">
      <c r="A12" s="26"/>
      <c r="B12" s="235" t="s">
        <v>91</v>
      </c>
      <c r="C12" s="233" t="s">
        <v>51</v>
      </c>
      <c r="D12" s="234" t="s">
        <v>1</v>
      </c>
      <c r="E12" s="234"/>
      <c r="F12" s="234"/>
      <c r="G12" s="26"/>
      <c r="H12" s="29">
        <f>SUM(H13+H28)</f>
        <v>7945.7999999999993</v>
      </c>
      <c r="I12" s="16"/>
      <c r="J12" s="264">
        <f>SUM(J13+J28)</f>
        <v>5209.1999999999989</v>
      </c>
      <c r="K12" s="47">
        <f>SUM(J12/H12*100)</f>
        <v>65.559163331571398</v>
      </c>
    </row>
    <row r="13" spans="1:11" s="4" customFormat="1" ht="42" customHeight="1" x14ac:dyDescent="0.2">
      <c r="A13" s="40"/>
      <c r="B13" s="232" t="s">
        <v>53</v>
      </c>
      <c r="C13" s="233" t="s">
        <v>51</v>
      </c>
      <c r="D13" s="234" t="s">
        <v>2</v>
      </c>
      <c r="E13" s="234"/>
      <c r="F13" s="234"/>
      <c r="G13" s="26"/>
      <c r="H13" s="29">
        <f>H14</f>
        <v>1876.4</v>
      </c>
      <c r="I13" s="16" t="e">
        <f>I14</f>
        <v>#REF!</v>
      </c>
      <c r="J13" s="264">
        <f>J14</f>
        <v>1398.1</v>
      </c>
      <c r="K13" s="47">
        <f>SUM(J13/H13*100)</f>
        <v>74.509699424429755</v>
      </c>
    </row>
    <row r="14" spans="1:11" s="4" customFormat="1" ht="14.25" x14ac:dyDescent="0.2">
      <c r="A14" s="40"/>
      <c r="B14" s="232" t="s">
        <v>52</v>
      </c>
      <c r="C14" s="233" t="s">
        <v>51</v>
      </c>
      <c r="D14" s="234" t="s">
        <v>2</v>
      </c>
      <c r="E14" s="234" t="s">
        <v>312</v>
      </c>
      <c r="F14" s="234"/>
      <c r="G14" s="26"/>
      <c r="H14" s="29">
        <f>SUM(H15+H23)</f>
        <v>1876.4</v>
      </c>
      <c r="I14" s="16" t="e">
        <f>#REF!</f>
        <v>#REF!</v>
      </c>
      <c r="J14" s="264">
        <f>J15+J23</f>
        <v>1398.1</v>
      </c>
      <c r="K14" s="47">
        <f t="shared" ref="K14:K24" si="0">SUM(J14/H14*100)</f>
        <v>74.509699424429755</v>
      </c>
    </row>
    <row r="15" spans="1:11" s="4" customFormat="1" ht="68.25" customHeight="1" x14ac:dyDescent="0.2">
      <c r="A15" s="40"/>
      <c r="B15" s="232" t="s">
        <v>106</v>
      </c>
      <c r="C15" s="233" t="s">
        <v>51</v>
      </c>
      <c r="D15" s="234" t="s">
        <v>2</v>
      </c>
      <c r="E15" s="234" t="s">
        <v>312</v>
      </c>
      <c r="F15" s="234" t="s">
        <v>101</v>
      </c>
      <c r="G15" s="26"/>
      <c r="H15" s="29">
        <f>H16</f>
        <v>1860.4</v>
      </c>
      <c r="I15" s="16">
        <f>SUM(I18:I21)</f>
        <v>732</v>
      </c>
      <c r="J15" s="264">
        <f>J16</f>
        <v>1388.1</v>
      </c>
      <c r="K15" s="47">
        <f t="shared" si="0"/>
        <v>74.612986454525895</v>
      </c>
    </row>
    <row r="16" spans="1:11" s="4" customFormat="1" ht="26.25" customHeight="1" x14ac:dyDescent="0.2">
      <c r="A16" s="40"/>
      <c r="B16" s="236" t="s">
        <v>86</v>
      </c>
      <c r="C16" s="237" t="s">
        <v>51</v>
      </c>
      <c r="D16" s="238" t="s">
        <v>2</v>
      </c>
      <c r="E16" s="238" t="s">
        <v>312</v>
      </c>
      <c r="F16" s="234" t="s">
        <v>84</v>
      </c>
      <c r="G16" s="25"/>
      <c r="H16" s="30">
        <v>1860.4</v>
      </c>
      <c r="I16" s="17">
        <f>SUM(I19:I22)</f>
        <v>885</v>
      </c>
      <c r="J16" s="265">
        <v>1388.1</v>
      </c>
      <c r="K16" s="48">
        <f t="shared" si="0"/>
        <v>74.612986454525895</v>
      </c>
    </row>
    <row r="17" spans="1:11" s="4" customFormat="1" ht="27.75" hidden="1" customHeight="1" x14ac:dyDescent="0.2">
      <c r="A17" s="40"/>
      <c r="B17" s="236" t="s">
        <v>151</v>
      </c>
      <c r="C17" s="237" t="s">
        <v>51</v>
      </c>
      <c r="D17" s="238" t="s">
        <v>2</v>
      </c>
      <c r="E17" s="238" t="s">
        <v>312</v>
      </c>
      <c r="F17" s="238" t="s">
        <v>78</v>
      </c>
      <c r="G17" s="25"/>
      <c r="H17" s="30">
        <f>H18</f>
        <v>942.5</v>
      </c>
      <c r="I17" s="17"/>
      <c r="J17" s="265">
        <v>1012.1</v>
      </c>
      <c r="K17" s="48">
        <f t="shared" si="0"/>
        <v>107.38461538461539</v>
      </c>
    </row>
    <row r="18" spans="1:11" s="4" customFormat="1" ht="21.75" hidden="1" customHeight="1" x14ac:dyDescent="0.2">
      <c r="A18" s="40"/>
      <c r="B18" s="236" t="s">
        <v>40</v>
      </c>
      <c r="C18" s="238" t="s">
        <v>51</v>
      </c>
      <c r="D18" s="238" t="s">
        <v>2</v>
      </c>
      <c r="E18" s="238" t="s">
        <v>312</v>
      </c>
      <c r="F18" s="238" t="s">
        <v>78</v>
      </c>
      <c r="G18" s="26" t="s">
        <v>33</v>
      </c>
      <c r="H18" s="30">
        <f>H19</f>
        <v>942.5</v>
      </c>
      <c r="I18" s="17"/>
      <c r="J18" s="265">
        <f>J19</f>
        <v>226.3</v>
      </c>
      <c r="K18" s="48">
        <f t="shared" si="0"/>
        <v>24.010610079575599</v>
      </c>
    </row>
    <row r="19" spans="1:11" s="4" customFormat="1" ht="20.25" hidden="1" customHeight="1" x14ac:dyDescent="0.2">
      <c r="A19" s="40"/>
      <c r="B19" s="236" t="s">
        <v>3</v>
      </c>
      <c r="C19" s="238" t="s">
        <v>51</v>
      </c>
      <c r="D19" s="238" t="s">
        <v>2</v>
      </c>
      <c r="E19" s="238" t="s">
        <v>312</v>
      </c>
      <c r="F19" s="238" t="s">
        <v>78</v>
      </c>
      <c r="G19" s="25" t="s">
        <v>4</v>
      </c>
      <c r="H19" s="30">
        <v>942.5</v>
      </c>
      <c r="I19" s="17">
        <v>732</v>
      </c>
      <c r="J19" s="265">
        <v>226.3</v>
      </c>
      <c r="K19" s="48">
        <f t="shared" si="0"/>
        <v>24.010610079575599</v>
      </c>
    </row>
    <row r="20" spans="1:11" s="4" customFormat="1" ht="43.5" hidden="1" customHeight="1" x14ac:dyDescent="0.2">
      <c r="A20" s="40"/>
      <c r="B20" s="236" t="s">
        <v>149</v>
      </c>
      <c r="C20" s="238" t="s">
        <v>51</v>
      </c>
      <c r="D20" s="238" t="s">
        <v>2</v>
      </c>
      <c r="E20" s="238" t="s">
        <v>312</v>
      </c>
      <c r="F20" s="234" t="s">
        <v>150</v>
      </c>
      <c r="G20" s="25"/>
      <c r="H20" s="30">
        <f>H22</f>
        <v>271.60000000000002</v>
      </c>
      <c r="I20" s="17"/>
      <c r="J20" s="265">
        <v>260.89999999999998</v>
      </c>
      <c r="K20" s="48">
        <f t="shared" si="0"/>
        <v>96.060382916053001</v>
      </c>
    </row>
    <row r="21" spans="1:11" s="4" customFormat="1" ht="22.5" hidden="1" customHeight="1" x14ac:dyDescent="0.2">
      <c r="A21" s="40"/>
      <c r="B21" s="236" t="s">
        <v>40</v>
      </c>
      <c r="C21" s="238" t="s">
        <v>51</v>
      </c>
      <c r="D21" s="238" t="s">
        <v>2</v>
      </c>
      <c r="E21" s="238" t="s">
        <v>312</v>
      </c>
      <c r="F21" s="238" t="s">
        <v>150</v>
      </c>
      <c r="G21" s="26" t="s">
        <v>33</v>
      </c>
      <c r="H21" s="30">
        <f>H22</f>
        <v>271.60000000000002</v>
      </c>
      <c r="I21" s="17"/>
      <c r="J21" s="265">
        <f>J22</f>
        <v>51.3</v>
      </c>
      <c r="K21" s="48">
        <f t="shared" si="0"/>
        <v>18.8880706921944</v>
      </c>
    </row>
    <row r="22" spans="1:11" s="4" customFormat="1" ht="18.75" hidden="1" customHeight="1" x14ac:dyDescent="0.2">
      <c r="A22" s="40"/>
      <c r="B22" s="236" t="s">
        <v>39</v>
      </c>
      <c r="C22" s="238" t="s">
        <v>51</v>
      </c>
      <c r="D22" s="238" t="s">
        <v>2</v>
      </c>
      <c r="E22" s="238" t="s">
        <v>312</v>
      </c>
      <c r="F22" s="238" t="s">
        <v>150</v>
      </c>
      <c r="G22" s="25" t="s">
        <v>5</v>
      </c>
      <c r="H22" s="30">
        <v>271.60000000000002</v>
      </c>
      <c r="I22" s="17">
        <v>153</v>
      </c>
      <c r="J22" s="265">
        <v>51.3</v>
      </c>
      <c r="K22" s="48">
        <f t="shared" si="0"/>
        <v>18.8880706921944</v>
      </c>
    </row>
    <row r="23" spans="1:11" s="4" customFormat="1" ht="27.75" customHeight="1" x14ac:dyDescent="0.2">
      <c r="A23" s="40"/>
      <c r="B23" s="235" t="s">
        <v>177</v>
      </c>
      <c r="C23" s="234" t="s">
        <v>51</v>
      </c>
      <c r="D23" s="234" t="s">
        <v>2</v>
      </c>
      <c r="E23" s="234" t="s">
        <v>312</v>
      </c>
      <c r="F23" s="240">
        <v>200</v>
      </c>
      <c r="G23" s="25"/>
      <c r="H23" s="29">
        <f>H24</f>
        <v>16</v>
      </c>
      <c r="I23" s="16"/>
      <c r="J23" s="264">
        <f>J24</f>
        <v>10</v>
      </c>
      <c r="K23" s="47">
        <f t="shared" si="0"/>
        <v>62.5</v>
      </c>
    </row>
    <row r="24" spans="1:11" s="4" customFormat="1" ht="25.5" x14ac:dyDescent="0.2">
      <c r="A24" s="40"/>
      <c r="B24" s="236" t="s">
        <v>118</v>
      </c>
      <c r="C24" s="238" t="s">
        <v>51</v>
      </c>
      <c r="D24" s="238" t="s">
        <v>2</v>
      </c>
      <c r="E24" s="238" t="s">
        <v>312</v>
      </c>
      <c r="F24" s="234" t="s">
        <v>85</v>
      </c>
      <c r="G24" s="25"/>
      <c r="H24" s="30">
        <v>16</v>
      </c>
      <c r="I24" s="17"/>
      <c r="J24" s="265">
        <v>10</v>
      </c>
      <c r="K24" s="48">
        <f t="shared" si="0"/>
        <v>62.5</v>
      </c>
    </row>
    <row r="25" spans="1:11" s="4" customFormat="1" ht="27.75" hidden="1" customHeight="1" x14ac:dyDescent="0.2">
      <c r="A25" s="40"/>
      <c r="B25" s="236" t="s">
        <v>124</v>
      </c>
      <c r="C25" s="238" t="s">
        <v>51</v>
      </c>
      <c r="D25" s="238" t="s">
        <v>2</v>
      </c>
      <c r="E25" s="238" t="s">
        <v>143</v>
      </c>
      <c r="F25" s="238" t="s">
        <v>70</v>
      </c>
      <c r="G25" s="25"/>
      <c r="H25" s="30">
        <f>H27</f>
        <v>7.2</v>
      </c>
      <c r="I25" s="17"/>
      <c r="J25" s="266"/>
      <c r="K25" s="44"/>
    </row>
    <row r="26" spans="1:11" s="4" customFormat="1" ht="14.25" hidden="1" customHeight="1" x14ac:dyDescent="0.2">
      <c r="A26" s="40"/>
      <c r="B26" s="241" t="s">
        <v>127</v>
      </c>
      <c r="C26" s="238" t="s">
        <v>51</v>
      </c>
      <c r="D26" s="238" t="s">
        <v>2</v>
      </c>
      <c r="E26" s="238" t="s">
        <v>143</v>
      </c>
      <c r="F26" s="238" t="s">
        <v>70</v>
      </c>
      <c r="G26" s="26" t="s">
        <v>34</v>
      </c>
      <c r="H26" s="30">
        <f>H27</f>
        <v>7.2</v>
      </c>
      <c r="I26" s="17"/>
      <c r="J26" s="266"/>
      <c r="K26" s="44"/>
    </row>
    <row r="27" spans="1:11" s="4" customFormat="1" ht="15" hidden="1" x14ac:dyDescent="0.2">
      <c r="A27" s="40"/>
      <c r="B27" s="236" t="s">
        <v>6</v>
      </c>
      <c r="C27" s="238" t="s">
        <v>51</v>
      </c>
      <c r="D27" s="238" t="s">
        <v>2</v>
      </c>
      <c r="E27" s="238" t="s">
        <v>143</v>
      </c>
      <c r="F27" s="238" t="s">
        <v>70</v>
      </c>
      <c r="G27" s="25" t="s">
        <v>7</v>
      </c>
      <c r="H27" s="30">
        <v>7.2</v>
      </c>
      <c r="I27" s="17">
        <v>68</v>
      </c>
      <c r="J27" s="266"/>
      <c r="K27" s="44"/>
    </row>
    <row r="28" spans="1:11" s="4" customFormat="1" ht="50.25" customHeight="1" x14ac:dyDescent="0.2">
      <c r="A28" s="40"/>
      <c r="B28" s="235" t="s">
        <v>57</v>
      </c>
      <c r="C28" s="233" t="s">
        <v>51</v>
      </c>
      <c r="D28" s="234" t="s">
        <v>8</v>
      </c>
      <c r="E28" s="234"/>
      <c r="F28" s="234"/>
      <c r="G28" s="26"/>
      <c r="H28" s="29">
        <f>SUM(H29+H32+H47+H50)</f>
        <v>6069.4</v>
      </c>
      <c r="I28" s="16" t="e">
        <f>SUM(I32)+#REF!</f>
        <v>#REF!</v>
      </c>
      <c r="J28" s="264">
        <f>SUM(J29+J32+J50+J47)</f>
        <v>3811.0999999999995</v>
      </c>
      <c r="K28" s="47">
        <f t="shared" ref="K28:K46" si="1">SUM(J28/H28*100)</f>
        <v>62.792038751771173</v>
      </c>
    </row>
    <row r="29" spans="1:11" s="59" customFormat="1" ht="27.75" customHeight="1" x14ac:dyDescent="0.2">
      <c r="A29" s="55"/>
      <c r="B29" s="179" t="s">
        <v>176</v>
      </c>
      <c r="C29" s="242" t="s">
        <v>51</v>
      </c>
      <c r="D29" s="180" t="s">
        <v>8</v>
      </c>
      <c r="E29" s="180" t="s">
        <v>313</v>
      </c>
      <c r="F29" s="180"/>
      <c r="G29" s="49"/>
      <c r="H29" s="51">
        <f t="shared" ref="H29:J30" si="2">SUM(H30)</f>
        <v>1562.8</v>
      </c>
      <c r="I29" s="58" t="e">
        <f t="shared" si="2"/>
        <v>#REF!</v>
      </c>
      <c r="J29" s="185">
        <f t="shared" si="2"/>
        <v>939.3</v>
      </c>
      <c r="K29" s="47">
        <f t="shared" si="1"/>
        <v>60.103660097261326</v>
      </c>
    </row>
    <row r="30" spans="1:11" s="59" customFormat="1" ht="63.75" x14ac:dyDescent="0.2">
      <c r="A30" s="55"/>
      <c r="B30" s="179" t="s">
        <v>105</v>
      </c>
      <c r="C30" s="191" t="s">
        <v>51</v>
      </c>
      <c r="D30" s="182" t="s">
        <v>8</v>
      </c>
      <c r="E30" s="182" t="s">
        <v>313</v>
      </c>
      <c r="F30" s="180" t="s">
        <v>101</v>
      </c>
      <c r="G30" s="50"/>
      <c r="H30" s="51">
        <f t="shared" si="2"/>
        <v>1562.8</v>
      </c>
      <c r="I30" s="58" t="e">
        <f t="shared" si="2"/>
        <v>#REF!</v>
      </c>
      <c r="J30" s="185">
        <f>J31</f>
        <v>939.3</v>
      </c>
      <c r="K30" s="47">
        <f t="shared" si="1"/>
        <v>60.103660097261326</v>
      </c>
    </row>
    <row r="31" spans="1:11" s="59" customFormat="1" ht="25.5" x14ac:dyDescent="0.2">
      <c r="A31" s="55"/>
      <c r="B31" s="181" t="s">
        <v>86</v>
      </c>
      <c r="C31" s="191" t="s">
        <v>51</v>
      </c>
      <c r="D31" s="182" t="s">
        <v>8</v>
      </c>
      <c r="E31" s="182" t="s">
        <v>313</v>
      </c>
      <c r="F31" s="180" t="s">
        <v>84</v>
      </c>
      <c r="G31" s="50"/>
      <c r="H31" s="52">
        <v>1562.8</v>
      </c>
      <c r="I31" s="60" t="e">
        <f>I32+I37</f>
        <v>#REF!</v>
      </c>
      <c r="J31" s="267">
        <v>939.3</v>
      </c>
      <c r="K31" s="48">
        <f t="shared" si="1"/>
        <v>60.103660097261326</v>
      </c>
    </row>
    <row r="32" spans="1:11" s="4" customFormat="1" ht="25.5" x14ac:dyDescent="0.2">
      <c r="A32" s="40"/>
      <c r="B32" s="232" t="s">
        <v>79</v>
      </c>
      <c r="C32" s="233" t="s">
        <v>51</v>
      </c>
      <c r="D32" s="234" t="s">
        <v>8</v>
      </c>
      <c r="E32" s="234" t="s">
        <v>314</v>
      </c>
      <c r="F32" s="234"/>
      <c r="G32" s="26"/>
      <c r="H32" s="29">
        <f>SUM(H33+H43)+H45</f>
        <v>3989.2999999999997</v>
      </c>
      <c r="I32" s="16" t="e">
        <f>SUM(#REF!)</f>
        <v>#REF!</v>
      </c>
      <c r="J32" s="264">
        <f>SUM(J33+J43)+J45</f>
        <v>2523.1</v>
      </c>
      <c r="K32" s="47">
        <f t="shared" si="1"/>
        <v>63.246684882059512</v>
      </c>
    </row>
    <row r="33" spans="1:11" s="4" customFormat="1" ht="63.75" x14ac:dyDescent="0.2">
      <c r="A33" s="40"/>
      <c r="B33" s="232" t="s">
        <v>105</v>
      </c>
      <c r="C33" s="233" t="s">
        <v>51</v>
      </c>
      <c r="D33" s="234" t="s">
        <v>8</v>
      </c>
      <c r="E33" s="234" t="s">
        <v>314</v>
      </c>
      <c r="F33" s="234" t="s">
        <v>101</v>
      </c>
      <c r="G33" s="26"/>
      <c r="H33" s="29">
        <f>H34</f>
        <v>3520.1</v>
      </c>
      <c r="I33" s="16">
        <f>SUM(I36:I41)</f>
        <v>441</v>
      </c>
      <c r="J33" s="264">
        <f>J34</f>
        <v>2373.1</v>
      </c>
      <c r="K33" s="47">
        <f t="shared" si="1"/>
        <v>67.415698417658589</v>
      </c>
    </row>
    <row r="34" spans="1:11" s="4" customFormat="1" ht="28.5" customHeight="1" x14ac:dyDescent="0.2">
      <c r="A34" s="40"/>
      <c r="B34" s="236" t="s">
        <v>86</v>
      </c>
      <c r="C34" s="237" t="s">
        <v>51</v>
      </c>
      <c r="D34" s="238" t="s">
        <v>8</v>
      </c>
      <c r="E34" s="238" t="s">
        <v>314</v>
      </c>
      <c r="F34" s="234" t="s">
        <v>84</v>
      </c>
      <c r="G34" s="25"/>
      <c r="H34" s="30">
        <v>3520.1</v>
      </c>
      <c r="I34" s="17">
        <f>SUM(I37:I42)</f>
        <v>590</v>
      </c>
      <c r="J34" s="265">
        <v>2373.1</v>
      </c>
      <c r="K34" s="48">
        <f t="shared" si="1"/>
        <v>67.415698417658589</v>
      </c>
    </row>
    <row r="35" spans="1:11" s="4" customFormat="1" ht="26.25" hidden="1" customHeight="1" x14ac:dyDescent="0.2">
      <c r="A35" s="40"/>
      <c r="B35" s="236" t="s">
        <v>151</v>
      </c>
      <c r="C35" s="238" t="s">
        <v>51</v>
      </c>
      <c r="D35" s="238" t="s">
        <v>8</v>
      </c>
      <c r="E35" s="238" t="s">
        <v>314</v>
      </c>
      <c r="F35" s="234" t="s">
        <v>78</v>
      </c>
      <c r="G35" s="25"/>
      <c r="H35" s="30">
        <f>H37</f>
        <v>1885</v>
      </c>
      <c r="I35" s="17"/>
      <c r="J35" s="265" t="e">
        <f>J36+J40</f>
        <v>#REF!</v>
      </c>
      <c r="K35" s="48" t="e">
        <f t="shared" si="1"/>
        <v>#REF!</v>
      </c>
    </row>
    <row r="36" spans="1:11" s="4" customFormat="1" ht="15" hidden="1" x14ac:dyDescent="0.2">
      <c r="A36" s="40"/>
      <c r="B36" s="236" t="s">
        <v>40</v>
      </c>
      <c r="C36" s="238" t="s">
        <v>51</v>
      </c>
      <c r="D36" s="238" t="s">
        <v>8</v>
      </c>
      <c r="E36" s="238" t="s">
        <v>314</v>
      </c>
      <c r="F36" s="238" t="s">
        <v>78</v>
      </c>
      <c r="G36" s="26" t="s">
        <v>33</v>
      </c>
      <c r="H36" s="30">
        <f>H37</f>
        <v>1885</v>
      </c>
      <c r="I36" s="17"/>
      <c r="J36" s="265" t="e">
        <f>J37+J41</f>
        <v>#REF!</v>
      </c>
      <c r="K36" s="48" t="e">
        <f t="shared" si="1"/>
        <v>#REF!</v>
      </c>
    </row>
    <row r="37" spans="1:11" s="4" customFormat="1" ht="14.25" hidden="1" customHeight="1" x14ac:dyDescent="0.2">
      <c r="A37" s="40"/>
      <c r="B37" s="236" t="s">
        <v>3</v>
      </c>
      <c r="C37" s="238" t="s">
        <v>51</v>
      </c>
      <c r="D37" s="238" t="s">
        <v>8</v>
      </c>
      <c r="E37" s="238" t="s">
        <v>314</v>
      </c>
      <c r="F37" s="238" t="s">
        <v>78</v>
      </c>
      <c r="G37" s="25" t="s">
        <v>4</v>
      </c>
      <c r="H37" s="30">
        <v>1885</v>
      </c>
      <c r="I37" s="17">
        <v>440</v>
      </c>
      <c r="J37" s="265" t="e">
        <f>J38+J42</f>
        <v>#REF!</v>
      </c>
      <c r="K37" s="48" t="e">
        <f t="shared" si="1"/>
        <v>#REF!</v>
      </c>
    </row>
    <row r="38" spans="1:11" s="4" customFormat="1" ht="36.75" hidden="1" customHeight="1" x14ac:dyDescent="0.2">
      <c r="A38" s="40"/>
      <c r="B38" s="236" t="s">
        <v>155</v>
      </c>
      <c r="C38" s="238" t="s">
        <v>51</v>
      </c>
      <c r="D38" s="238" t="s">
        <v>8</v>
      </c>
      <c r="E38" s="238" t="s">
        <v>314</v>
      </c>
      <c r="F38" s="238" t="s">
        <v>154</v>
      </c>
      <c r="G38" s="25"/>
      <c r="H38" s="30">
        <f>H39</f>
        <v>0.5</v>
      </c>
      <c r="I38" s="17"/>
      <c r="J38" s="265" t="e">
        <f>J39+J43</f>
        <v>#REF!</v>
      </c>
      <c r="K38" s="48" t="e">
        <f t="shared" si="1"/>
        <v>#REF!</v>
      </c>
    </row>
    <row r="39" spans="1:11" s="4" customFormat="1" ht="14.25" hidden="1" customHeight="1" x14ac:dyDescent="0.2">
      <c r="A39" s="40"/>
      <c r="B39" s="236" t="s">
        <v>161</v>
      </c>
      <c r="C39" s="238" t="s">
        <v>51</v>
      </c>
      <c r="D39" s="238" t="s">
        <v>8</v>
      </c>
      <c r="E39" s="238" t="s">
        <v>314</v>
      </c>
      <c r="F39" s="238" t="s">
        <v>154</v>
      </c>
      <c r="G39" s="25" t="s">
        <v>160</v>
      </c>
      <c r="H39" s="30">
        <v>0.5</v>
      </c>
      <c r="I39" s="17"/>
      <c r="J39" s="265" t="e">
        <f>J40+J44</f>
        <v>#REF!</v>
      </c>
      <c r="K39" s="48" t="e">
        <f t="shared" si="1"/>
        <v>#REF!</v>
      </c>
    </row>
    <row r="40" spans="1:11" s="4" customFormat="1" ht="39.75" hidden="1" customHeight="1" x14ac:dyDescent="0.2">
      <c r="A40" s="40"/>
      <c r="B40" s="236" t="s">
        <v>149</v>
      </c>
      <c r="C40" s="238" t="s">
        <v>51</v>
      </c>
      <c r="D40" s="238" t="s">
        <v>8</v>
      </c>
      <c r="E40" s="238" t="s">
        <v>314</v>
      </c>
      <c r="F40" s="234" t="s">
        <v>150</v>
      </c>
      <c r="G40" s="25"/>
      <c r="H40" s="30">
        <f>SUM(H41)</f>
        <v>569.29999999999995</v>
      </c>
      <c r="I40" s="17">
        <v>1</v>
      </c>
      <c r="J40" s="265" t="e">
        <f>J41+#REF!</f>
        <v>#REF!</v>
      </c>
      <c r="K40" s="48" t="e">
        <f t="shared" si="1"/>
        <v>#REF!</v>
      </c>
    </row>
    <row r="41" spans="1:11" s="4" customFormat="1" ht="15.75" hidden="1" customHeight="1" x14ac:dyDescent="0.2">
      <c r="A41" s="40"/>
      <c r="B41" s="236" t="s">
        <v>40</v>
      </c>
      <c r="C41" s="238" t="s">
        <v>51</v>
      </c>
      <c r="D41" s="238" t="s">
        <v>8</v>
      </c>
      <c r="E41" s="238" t="s">
        <v>314</v>
      </c>
      <c r="F41" s="238" t="s">
        <v>150</v>
      </c>
      <c r="G41" s="26" t="s">
        <v>33</v>
      </c>
      <c r="H41" s="30">
        <f>H42</f>
        <v>569.29999999999995</v>
      </c>
      <c r="I41" s="17"/>
      <c r="J41" s="265" t="e">
        <f>J42+#REF!</f>
        <v>#REF!</v>
      </c>
      <c r="K41" s="48" t="e">
        <f t="shared" si="1"/>
        <v>#REF!</v>
      </c>
    </row>
    <row r="42" spans="1:11" s="4" customFormat="1" ht="15.75" hidden="1" customHeight="1" x14ac:dyDescent="0.2">
      <c r="A42" s="40"/>
      <c r="B42" s="236" t="s">
        <v>39</v>
      </c>
      <c r="C42" s="238" t="s">
        <v>51</v>
      </c>
      <c r="D42" s="238" t="s">
        <v>8</v>
      </c>
      <c r="E42" s="238" t="s">
        <v>314</v>
      </c>
      <c r="F42" s="238" t="s">
        <v>150</v>
      </c>
      <c r="G42" s="25" t="s">
        <v>5</v>
      </c>
      <c r="H42" s="30">
        <v>569.29999999999995</v>
      </c>
      <c r="I42" s="17">
        <v>149</v>
      </c>
      <c r="J42" s="265" t="e">
        <f>J43+#REF!</f>
        <v>#REF!</v>
      </c>
      <c r="K42" s="48" t="e">
        <f t="shared" si="1"/>
        <v>#REF!</v>
      </c>
    </row>
    <row r="43" spans="1:11" s="4" customFormat="1" ht="26.25" customHeight="1" x14ac:dyDescent="0.2">
      <c r="A43" s="40"/>
      <c r="B43" s="232" t="s">
        <v>177</v>
      </c>
      <c r="C43" s="234" t="s">
        <v>51</v>
      </c>
      <c r="D43" s="234" t="s">
        <v>8</v>
      </c>
      <c r="E43" s="234" t="s">
        <v>314</v>
      </c>
      <c r="F43" s="234" t="s">
        <v>32</v>
      </c>
      <c r="G43" s="26"/>
      <c r="H43" s="29">
        <f>H44</f>
        <v>469.1</v>
      </c>
      <c r="I43" s="16"/>
      <c r="J43" s="264">
        <f>J44</f>
        <v>150</v>
      </c>
      <c r="K43" s="47">
        <f t="shared" si="1"/>
        <v>31.97612449371136</v>
      </c>
    </row>
    <row r="44" spans="1:11" s="4" customFormat="1" ht="27" customHeight="1" x14ac:dyDescent="0.2">
      <c r="A44" s="40"/>
      <c r="B44" s="236" t="s">
        <v>118</v>
      </c>
      <c r="C44" s="238" t="s">
        <v>51</v>
      </c>
      <c r="D44" s="238" t="s">
        <v>8</v>
      </c>
      <c r="E44" s="238" t="s">
        <v>314</v>
      </c>
      <c r="F44" s="234" t="s">
        <v>85</v>
      </c>
      <c r="G44" s="25"/>
      <c r="H44" s="30">
        <v>469.1</v>
      </c>
      <c r="I44" s="17">
        <v>31</v>
      </c>
      <c r="J44" s="265">
        <v>150</v>
      </c>
      <c r="K44" s="48">
        <f t="shared" si="1"/>
        <v>31.97612449371136</v>
      </c>
    </row>
    <row r="45" spans="1:11" s="4" customFormat="1" ht="16.5" customHeight="1" x14ac:dyDescent="0.2">
      <c r="A45" s="40"/>
      <c r="B45" s="232" t="s">
        <v>103</v>
      </c>
      <c r="C45" s="234" t="s">
        <v>51</v>
      </c>
      <c r="D45" s="234" t="s">
        <v>8</v>
      </c>
      <c r="E45" s="234" t="s">
        <v>314</v>
      </c>
      <c r="F45" s="234" t="s">
        <v>102</v>
      </c>
      <c r="G45" s="26"/>
      <c r="H45" s="29">
        <f>H46</f>
        <v>0.1</v>
      </c>
      <c r="I45" s="16"/>
      <c r="J45" s="264">
        <f>J46</f>
        <v>0</v>
      </c>
      <c r="K45" s="47">
        <f t="shared" si="1"/>
        <v>0</v>
      </c>
    </row>
    <row r="46" spans="1:11" s="4" customFormat="1" ht="14.25" customHeight="1" x14ac:dyDescent="0.2">
      <c r="A46" s="40"/>
      <c r="B46" s="236" t="s">
        <v>87</v>
      </c>
      <c r="C46" s="238" t="s">
        <v>51</v>
      </c>
      <c r="D46" s="238" t="s">
        <v>8</v>
      </c>
      <c r="E46" s="238" t="s">
        <v>314</v>
      </c>
      <c r="F46" s="234" t="s">
        <v>88</v>
      </c>
      <c r="G46" s="25"/>
      <c r="H46" s="30">
        <v>0.1</v>
      </c>
      <c r="I46" s="17"/>
      <c r="J46" s="265">
        <v>0</v>
      </c>
      <c r="K46" s="48">
        <f t="shared" si="1"/>
        <v>0</v>
      </c>
    </row>
    <row r="47" spans="1:11" s="4" customFormat="1" ht="51" x14ac:dyDescent="0.2">
      <c r="A47" s="40"/>
      <c r="B47" s="189" t="s">
        <v>171</v>
      </c>
      <c r="C47" s="180" t="s">
        <v>51</v>
      </c>
      <c r="D47" s="180" t="s">
        <v>8</v>
      </c>
      <c r="E47" s="180" t="s">
        <v>315</v>
      </c>
      <c r="F47" s="180"/>
      <c r="G47" s="49"/>
      <c r="H47" s="51">
        <f>H49</f>
        <v>360.3</v>
      </c>
      <c r="I47" s="17"/>
      <c r="J47" s="185">
        <f>J49</f>
        <v>221.7</v>
      </c>
      <c r="K47" s="47">
        <f t="shared" ref="K47:K79" si="3">SUM(J47/H47*100)</f>
        <v>61.532056619483754</v>
      </c>
    </row>
    <row r="48" spans="1:11" s="4" customFormat="1" ht="63.75" x14ac:dyDescent="0.2">
      <c r="A48" s="40"/>
      <c r="B48" s="189" t="s">
        <v>105</v>
      </c>
      <c r="C48" s="180" t="s">
        <v>51</v>
      </c>
      <c r="D48" s="180" t="s">
        <v>8</v>
      </c>
      <c r="E48" s="180" t="s">
        <v>315</v>
      </c>
      <c r="F48" s="180" t="s">
        <v>101</v>
      </c>
      <c r="G48" s="49"/>
      <c r="H48" s="51">
        <f>H49</f>
        <v>360.3</v>
      </c>
      <c r="I48" s="16"/>
      <c r="J48" s="185">
        <f>J49</f>
        <v>221.7</v>
      </c>
      <c r="K48" s="47">
        <f t="shared" si="3"/>
        <v>61.532056619483754</v>
      </c>
    </row>
    <row r="49" spans="1:11" s="4" customFormat="1" ht="25.5" x14ac:dyDescent="0.2">
      <c r="A49" s="40"/>
      <c r="B49" s="243" t="s">
        <v>86</v>
      </c>
      <c r="C49" s="182" t="s">
        <v>51</v>
      </c>
      <c r="D49" s="182" t="s">
        <v>8</v>
      </c>
      <c r="E49" s="182" t="s">
        <v>315</v>
      </c>
      <c r="F49" s="182" t="s">
        <v>84</v>
      </c>
      <c r="G49" s="50"/>
      <c r="H49" s="52">
        <v>360.3</v>
      </c>
      <c r="I49" s="17"/>
      <c r="J49" s="265">
        <v>221.7</v>
      </c>
      <c r="K49" s="48">
        <f t="shared" si="3"/>
        <v>61.532056619483754</v>
      </c>
    </row>
    <row r="50" spans="1:11" s="4" customFormat="1" ht="39" customHeight="1" x14ac:dyDescent="0.2">
      <c r="A50" s="40"/>
      <c r="B50" s="232" t="s">
        <v>61</v>
      </c>
      <c r="C50" s="234" t="s">
        <v>51</v>
      </c>
      <c r="D50" s="234" t="s">
        <v>8</v>
      </c>
      <c r="E50" s="234" t="s">
        <v>316</v>
      </c>
      <c r="F50" s="238"/>
      <c r="G50" s="25"/>
      <c r="H50" s="29">
        <f>SUM(H52)</f>
        <v>157</v>
      </c>
      <c r="I50" s="17"/>
      <c r="J50" s="264">
        <f>SUM(J52)</f>
        <v>127</v>
      </c>
      <c r="K50" s="47">
        <f t="shared" si="3"/>
        <v>80.891719745222929</v>
      </c>
    </row>
    <row r="51" spans="1:11" s="4" customFormat="1" ht="14.25" customHeight="1" x14ac:dyDescent="0.2">
      <c r="A51" s="40"/>
      <c r="B51" s="244" t="s">
        <v>103</v>
      </c>
      <c r="C51" s="238" t="s">
        <v>51</v>
      </c>
      <c r="D51" s="238" t="s">
        <v>8</v>
      </c>
      <c r="E51" s="238" t="s">
        <v>316</v>
      </c>
      <c r="F51" s="234" t="s">
        <v>102</v>
      </c>
      <c r="G51" s="25"/>
      <c r="H51" s="29">
        <f>H52</f>
        <v>157</v>
      </c>
      <c r="I51" s="16"/>
      <c r="J51" s="264">
        <f>J52</f>
        <v>127</v>
      </c>
      <c r="K51" s="47">
        <f t="shared" si="3"/>
        <v>80.891719745222929</v>
      </c>
    </row>
    <row r="52" spans="1:11" s="4" customFormat="1" ht="13.5" customHeight="1" x14ac:dyDescent="0.2">
      <c r="A52" s="40"/>
      <c r="B52" s="236" t="s">
        <v>87</v>
      </c>
      <c r="C52" s="238" t="s">
        <v>51</v>
      </c>
      <c r="D52" s="238" t="s">
        <v>8</v>
      </c>
      <c r="E52" s="238" t="s">
        <v>316</v>
      </c>
      <c r="F52" s="234" t="s">
        <v>88</v>
      </c>
      <c r="G52" s="25"/>
      <c r="H52" s="30">
        <v>157</v>
      </c>
      <c r="I52" s="17"/>
      <c r="J52" s="265">
        <v>127</v>
      </c>
      <c r="K52" s="48">
        <f t="shared" si="3"/>
        <v>80.891719745222929</v>
      </c>
    </row>
    <row r="53" spans="1:11" s="4" customFormat="1" ht="12" hidden="1" customHeight="1" x14ac:dyDescent="0.2">
      <c r="A53" s="40"/>
      <c r="B53" s="236" t="s">
        <v>126</v>
      </c>
      <c r="C53" s="238" t="s">
        <v>51</v>
      </c>
      <c r="D53" s="238" t="s">
        <v>8</v>
      </c>
      <c r="E53" s="238" t="s">
        <v>144</v>
      </c>
      <c r="F53" s="238" t="s">
        <v>117</v>
      </c>
      <c r="G53" s="25"/>
      <c r="H53" s="30">
        <f>H54</f>
        <v>72</v>
      </c>
      <c r="I53" s="17"/>
      <c r="J53" s="266"/>
      <c r="K53" s="48">
        <f t="shared" si="3"/>
        <v>0</v>
      </c>
    </row>
    <row r="54" spans="1:11" s="4" customFormat="1" ht="14.25" hidden="1" customHeight="1" x14ac:dyDescent="0.2">
      <c r="A54" s="40"/>
      <c r="B54" s="236" t="s">
        <v>12</v>
      </c>
      <c r="C54" s="238" t="s">
        <v>51</v>
      </c>
      <c r="D54" s="238" t="s">
        <v>8</v>
      </c>
      <c r="E54" s="238" t="s">
        <v>144</v>
      </c>
      <c r="F54" s="238" t="s">
        <v>117</v>
      </c>
      <c r="G54" s="25" t="s">
        <v>13</v>
      </c>
      <c r="H54" s="30">
        <v>72</v>
      </c>
      <c r="I54" s="17"/>
      <c r="J54" s="266"/>
      <c r="K54" s="48">
        <f t="shared" si="3"/>
        <v>0</v>
      </c>
    </row>
    <row r="55" spans="1:11" s="5" customFormat="1" ht="67.5" customHeight="1" x14ac:dyDescent="0.2">
      <c r="A55" s="26" t="s">
        <v>43</v>
      </c>
      <c r="B55" s="235" t="s">
        <v>286</v>
      </c>
      <c r="C55" s="233" t="s">
        <v>50</v>
      </c>
      <c r="D55" s="238"/>
      <c r="E55" s="238"/>
      <c r="F55" s="238"/>
      <c r="G55" s="25"/>
      <c r="H55" s="29">
        <f>SUM(H56+H115+H127+H136+H197+H230+H249+H269+H279)</f>
        <v>281921.3</v>
      </c>
      <c r="I55" s="16" t="e">
        <f>SUM(I57+I98+I101+I121+#REF!+I137+I202+I232+#REF!+I270+#REF!)</f>
        <v>#REF!</v>
      </c>
      <c r="J55" s="264">
        <f>SUM(J56+J115+J127+J136+J197+J230+J249+J269+J279)</f>
        <v>160383.80000000002</v>
      </c>
      <c r="K55" s="47">
        <f t="shared" si="3"/>
        <v>56.889564569970418</v>
      </c>
    </row>
    <row r="56" spans="1:11" s="5" customFormat="1" ht="12" customHeight="1" x14ac:dyDescent="0.2">
      <c r="A56" s="26"/>
      <c r="B56" s="235" t="s">
        <v>91</v>
      </c>
      <c r="C56" s="233" t="s">
        <v>50</v>
      </c>
      <c r="D56" s="234" t="s">
        <v>1</v>
      </c>
      <c r="E56" s="238"/>
      <c r="F56" s="238"/>
      <c r="G56" s="25"/>
      <c r="H56" s="29">
        <f>SUM(H57+H94+H97+H101)</f>
        <v>55335</v>
      </c>
      <c r="I56" s="16"/>
      <c r="J56" s="29">
        <f>SUM(J57+J94+J97+J101)</f>
        <v>39474.800000000003</v>
      </c>
      <c r="K56" s="47">
        <f t="shared" si="3"/>
        <v>71.337851269540081</v>
      </c>
    </row>
    <row r="57" spans="1:11" s="5" customFormat="1" ht="52.5" customHeight="1" x14ac:dyDescent="0.2">
      <c r="A57" s="40"/>
      <c r="B57" s="308" t="s">
        <v>311</v>
      </c>
      <c r="C57" s="233" t="s">
        <v>50</v>
      </c>
      <c r="D57" s="234" t="s">
        <v>19</v>
      </c>
      <c r="E57" s="234"/>
      <c r="F57" s="234"/>
      <c r="G57" s="26"/>
      <c r="H57" s="29">
        <f>SUM(H58+H70+H82)</f>
        <v>40998.300000000003</v>
      </c>
      <c r="I57" s="16" t="e">
        <f>I58+I70+I102</f>
        <v>#REF!</v>
      </c>
      <c r="J57" s="264">
        <f>SUM(J58+J70+J82)</f>
        <v>25153.4</v>
      </c>
      <c r="K57" s="47">
        <f t="shared" si="3"/>
        <v>61.35229997341353</v>
      </c>
    </row>
    <row r="58" spans="1:11" s="4" customFormat="1" ht="38.25" customHeight="1" x14ac:dyDescent="0.2">
      <c r="A58" s="41"/>
      <c r="B58" s="235" t="s">
        <v>54</v>
      </c>
      <c r="C58" s="233" t="s">
        <v>50</v>
      </c>
      <c r="D58" s="234" t="s">
        <v>19</v>
      </c>
      <c r="E58" s="234" t="s">
        <v>317</v>
      </c>
      <c r="F58" s="234"/>
      <c r="G58" s="26"/>
      <c r="H58" s="29">
        <f>SUM(H59)</f>
        <v>1860.4</v>
      </c>
      <c r="I58" s="16" t="e">
        <f>SUM(#REF!)</f>
        <v>#REF!</v>
      </c>
      <c r="J58" s="264">
        <f>SUM(J59)</f>
        <v>1304.7</v>
      </c>
      <c r="K58" s="47">
        <f t="shared" si="3"/>
        <v>70.130079552784338</v>
      </c>
    </row>
    <row r="59" spans="1:11" s="4" customFormat="1" ht="65.25" customHeight="1" x14ac:dyDescent="0.2">
      <c r="A59" s="41"/>
      <c r="B59" s="241" t="s">
        <v>105</v>
      </c>
      <c r="C59" s="237" t="s">
        <v>50</v>
      </c>
      <c r="D59" s="238" t="s">
        <v>19</v>
      </c>
      <c r="E59" s="238" t="s">
        <v>317</v>
      </c>
      <c r="F59" s="234" t="s">
        <v>101</v>
      </c>
      <c r="G59" s="25"/>
      <c r="H59" s="29">
        <f>H60</f>
        <v>1860.4</v>
      </c>
      <c r="I59" s="16">
        <f>SUM(I62:I65)</f>
        <v>732</v>
      </c>
      <c r="J59" s="264">
        <f>J60</f>
        <v>1304.7</v>
      </c>
      <c r="K59" s="47">
        <f t="shared" si="3"/>
        <v>70.130079552784338</v>
      </c>
    </row>
    <row r="60" spans="1:11" s="4" customFormat="1" ht="25.5" x14ac:dyDescent="0.2">
      <c r="A60" s="40"/>
      <c r="B60" s="236" t="s">
        <v>86</v>
      </c>
      <c r="C60" s="237" t="s">
        <v>50</v>
      </c>
      <c r="D60" s="238" t="s">
        <v>19</v>
      </c>
      <c r="E60" s="238" t="s">
        <v>317</v>
      </c>
      <c r="F60" s="234" t="s">
        <v>84</v>
      </c>
      <c r="G60" s="25"/>
      <c r="H60" s="30">
        <v>1860.4</v>
      </c>
      <c r="I60" s="17">
        <f>SUM(I63:I66)</f>
        <v>886</v>
      </c>
      <c r="J60" s="265">
        <v>1304.7</v>
      </c>
      <c r="K60" s="48">
        <f t="shared" si="3"/>
        <v>70.130079552784338</v>
      </c>
    </row>
    <row r="61" spans="1:11" s="4" customFormat="1" ht="25.5" hidden="1" customHeight="1" x14ac:dyDescent="0.2">
      <c r="A61" s="40"/>
      <c r="B61" s="245" t="s">
        <v>152</v>
      </c>
      <c r="C61" s="237" t="s">
        <v>50</v>
      </c>
      <c r="D61" s="238" t="s">
        <v>19</v>
      </c>
      <c r="E61" s="238" t="s">
        <v>317</v>
      </c>
      <c r="F61" s="238" t="s">
        <v>78</v>
      </c>
      <c r="G61" s="25"/>
      <c r="H61" s="30">
        <f>H63</f>
        <v>942.5</v>
      </c>
      <c r="I61" s="17"/>
      <c r="J61" s="265">
        <f>J63</f>
        <v>942.5</v>
      </c>
      <c r="K61" s="47">
        <f t="shared" si="3"/>
        <v>100</v>
      </c>
    </row>
    <row r="62" spans="1:11" s="4" customFormat="1" ht="15" hidden="1" customHeight="1" x14ac:dyDescent="0.2">
      <c r="A62" s="40"/>
      <c r="B62" s="246" t="s">
        <v>153</v>
      </c>
      <c r="C62" s="237" t="s">
        <v>50</v>
      </c>
      <c r="D62" s="238" t="s">
        <v>19</v>
      </c>
      <c r="E62" s="238" t="s">
        <v>317</v>
      </c>
      <c r="F62" s="238" t="s">
        <v>78</v>
      </c>
      <c r="G62" s="26" t="s">
        <v>33</v>
      </c>
      <c r="H62" s="30">
        <f>H63</f>
        <v>942.5</v>
      </c>
      <c r="I62" s="17"/>
      <c r="J62" s="265">
        <f>J63</f>
        <v>942.5</v>
      </c>
      <c r="K62" s="48">
        <f t="shared" si="3"/>
        <v>100</v>
      </c>
    </row>
    <row r="63" spans="1:11" s="4" customFormat="1" ht="16.5" hidden="1" customHeight="1" x14ac:dyDescent="0.2">
      <c r="A63" s="40"/>
      <c r="B63" s="236" t="s">
        <v>3</v>
      </c>
      <c r="C63" s="237" t="s">
        <v>50</v>
      </c>
      <c r="D63" s="238" t="s">
        <v>19</v>
      </c>
      <c r="E63" s="238" t="s">
        <v>317</v>
      </c>
      <c r="F63" s="238" t="s">
        <v>78</v>
      </c>
      <c r="G63" s="25" t="s">
        <v>4</v>
      </c>
      <c r="H63" s="30">
        <v>942.5</v>
      </c>
      <c r="I63" s="17">
        <v>732</v>
      </c>
      <c r="J63" s="265">
        <v>942.5</v>
      </c>
      <c r="K63" s="48">
        <f t="shared" si="3"/>
        <v>100</v>
      </c>
    </row>
    <row r="64" spans="1:11" s="4" customFormat="1" ht="38.25" hidden="1" customHeight="1" x14ac:dyDescent="0.2">
      <c r="A64" s="40"/>
      <c r="B64" s="236" t="s">
        <v>149</v>
      </c>
      <c r="C64" s="237" t="s">
        <v>50</v>
      </c>
      <c r="D64" s="238" t="s">
        <v>19</v>
      </c>
      <c r="E64" s="238" t="s">
        <v>317</v>
      </c>
      <c r="F64" s="238" t="s">
        <v>150</v>
      </c>
      <c r="G64" s="25"/>
      <c r="H64" s="30">
        <f>H66</f>
        <v>271.7</v>
      </c>
      <c r="I64" s="17"/>
      <c r="J64" s="265">
        <f>J66</f>
        <v>271.7</v>
      </c>
      <c r="K64" s="48">
        <f t="shared" si="3"/>
        <v>100</v>
      </c>
    </row>
    <row r="65" spans="1:11" s="4" customFormat="1" ht="22.5" hidden="1" customHeight="1" x14ac:dyDescent="0.2">
      <c r="A65" s="40"/>
      <c r="B65" s="246" t="s">
        <v>153</v>
      </c>
      <c r="C65" s="237" t="s">
        <v>50</v>
      </c>
      <c r="D65" s="238" t="s">
        <v>19</v>
      </c>
      <c r="E65" s="238" t="s">
        <v>317</v>
      </c>
      <c r="F65" s="238" t="s">
        <v>150</v>
      </c>
      <c r="G65" s="26" t="s">
        <v>33</v>
      </c>
      <c r="H65" s="30">
        <f>H66</f>
        <v>271.7</v>
      </c>
      <c r="I65" s="17"/>
      <c r="J65" s="265">
        <f>J66</f>
        <v>271.7</v>
      </c>
      <c r="K65" s="48">
        <f t="shared" si="3"/>
        <v>100</v>
      </c>
    </row>
    <row r="66" spans="1:11" s="4" customFormat="1" ht="16.5" hidden="1" customHeight="1" x14ac:dyDescent="0.2">
      <c r="A66" s="40"/>
      <c r="B66" s="236" t="s">
        <v>39</v>
      </c>
      <c r="C66" s="237" t="s">
        <v>50</v>
      </c>
      <c r="D66" s="238" t="s">
        <v>19</v>
      </c>
      <c r="E66" s="238" t="s">
        <v>317</v>
      </c>
      <c r="F66" s="238" t="s">
        <v>150</v>
      </c>
      <c r="G66" s="25" t="s">
        <v>5</v>
      </c>
      <c r="H66" s="30">
        <v>271.7</v>
      </c>
      <c r="I66" s="17">
        <v>154</v>
      </c>
      <c r="J66" s="265">
        <v>271.7</v>
      </c>
      <c r="K66" s="48">
        <f t="shared" si="3"/>
        <v>100</v>
      </c>
    </row>
    <row r="67" spans="1:11" s="4" customFormat="1" ht="29.25" hidden="1" customHeight="1" x14ac:dyDescent="0.2">
      <c r="A67" s="40"/>
      <c r="B67" s="241" t="s">
        <v>119</v>
      </c>
      <c r="C67" s="238" t="s">
        <v>50</v>
      </c>
      <c r="D67" s="238" t="s">
        <v>19</v>
      </c>
      <c r="E67" s="238" t="s">
        <v>145</v>
      </c>
      <c r="F67" s="238" t="s">
        <v>70</v>
      </c>
      <c r="G67" s="25"/>
      <c r="H67" s="30">
        <f>H69</f>
        <v>12.8</v>
      </c>
      <c r="I67" s="17"/>
      <c r="J67" s="265">
        <f>J69</f>
        <v>12.8</v>
      </c>
      <c r="K67" s="48">
        <f t="shared" si="3"/>
        <v>100</v>
      </c>
    </row>
    <row r="68" spans="1:11" s="4" customFormat="1" ht="15.75" hidden="1" customHeight="1" x14ac:dyDescent="0.2">
      <c r="A68" s="40"/>
      <c r="B68" s="241" t="s">
        <v>127</v>
      </c>
      <c r="C68" s="238" t="s">
        <v>50</v>
      </c>
      <c r="D68" s="238" t="s">
        <v>19</v>
      </c>
      <c r="E68" s="238" t="s">
        <v>145</v>
      </c>
      <c r="F68" s="238" t="s">
        <v>70</v>
      </c>
      <c r="G68" s="26" t="s">
        <v>34</v>
      </c>
      <c r="H68" s="30">
        <f>H69</f>
        <v>12.8</v>
      </c>
      <c r="I68" s="17"/>
      <c r="J68" s="265">
        <f>J69</f>
        <v>12.8</v>
      </c>
      <c r="K68" s="48">
        <f t="shared" si="3"/>
        <v>100</v>
      </c>
    </row>
    <row r="69" spans="1:11" s="4" customFormat="1" ht="15" hidden="1" x14ac:dyDescent="0.2">
      <c r="A69" s="40"/>
      <c r="B69" s="236" t="s">
        <v>6</v>
      </c>
      <c r="C69" s="238" t="s">
        <v>50</v>
      </c>
      <c r="D69" s="238" t="s">
        <v>19</v>
      </c>
      <c r="E69" s="238" t="s">
        <v>145</v>
      </c>
      <c r="F69" s="238" t="s">
        <v>70</v>
      </c>
      <c r="G69" s="25" t="s">
        <v>7</v>
      </c>
      <c r="H69" s="30">
        <v>12.8</v>
      </c>
      <c r="I69" s="17">
        <v>67</v>
      </c>
      <c r="J69" s="265">
        <v>12.8</v>
      </c>
      <c r="K69" s="48">
        <f t="shared" si="3"/>
        <v>100</v>
      </c>
    </row>
    <row r="70" spans="1:11" s="5" customFormat="1" ht="39" customHeight="1" x14ac:dyDescent="0.2">
      <c r="A70" s="40"/>
      <c r="B70" s="232" t="s">
        <v>55</v>
      </c>
      <c r="C70" s="234" t="s">
        <v>50</v>
      </c>
      <c r="D70" s="234" t="s">
        <v>19</v>
      </c>
      <c r="E70" s="234" t="s">
        <v>318</v>
      </c>
      <c r="F70" s="234"/>
      <c r="G70" s="25"/>
      <c r="H70" s="29">
        <f>SUM(H71+H78+H80)</f>
        <v>31865.5</v>
      </c>
      <c r="I70" s="16" t="e">
        <f>#REF!</f>
        <v>#REF!</v>
      </c>
      <c r="J70" s="264">
        <f>SUM(J71+J78+J80)</f>
        <v>19418.5</v>
      </c>
      <c r="K70" s="47">
        <f t="shared" si="3"/>
        <v>60.938946509547939</v>
      </c>
    </row>
    <row r="71" spans="1:11" s="5" customFormat="1" ht="63.75" x14ac:dyDescent="0.2">
      <c r="A71" s="40"/>
      <c r="B71" s="236" t="s">
        <v>105</v>
      </c>
      <c r="C71" s="237" t="s">
        <v>50</v>
      </c>
      <c r="D71" s="238" t="s">
        <v>19</v>
      </c>
      <c r="E71" s="238" t="s">
        <v>318</v>
      </c>
      <c r="F71" s="234" t="s">
        <v>101</v>
      </c>
      <c r="G71" s="25"/>
      <c r="H71" s="29">
        <f>H72</f>
        <v>27015.200000000001</v>
      </c>
      <c r="I71" s="16"/>
      <c r="J71" s="264">
        <f>J72</f>
        <v>16956.599999999999</v>
      </c>
      <c r="K71" s="47">
        <f t="shared" si="3"/>
        <v>62.766886789659146</v>
      </c>
    </row>
    <row r="72" spans="1:11" s="5" customFormat="1" ht="25.5" x14ac:dyDescent="0.2">
      <c r="A72" s="40"/>
      <c r="B72" s="236" t="s">
        <v>86</v>
      </c>
      <c r="C72" s="237" t="s">
        <v>50</v>
      </c>
      <c r="D72" s="238" t="s">
        <v>19</v>
      </c>
      <c r="E72" s="238" t="s">
        <v>318</v>
      </c>
      <c r="F72" s="234" t="s">
        <v>84</v>
      </c>
      <c r="G72" s="25"/>
      <c r="H72" s="30">
        <v>27015.200000000001</v>
      </c>
      <c r="I72" s="17"/>
      <c r="J72" s="265">
        <v>16956.599999999999</v>
      </c>
      <c r="K72" s="48">
        <f t="shared" si="3"/>
        <v>62.766886789659146</v>
      </c>
    </row>
    <row r="73" spans="1:11" s="5" customFormat="1" ht="25.5" hidden="1" customHeight="1" x14ac:dyDescent="0.2">
      <c r="A73" s="40"/>
      <c r="B73" s="236" t="s">
        <v>151</v>
      </c>
      <c r="C73" s="238" t="s">
        <v>50</v>
      </c>
      <c r="D73" s="238" t="s">
        <v>19</v>
      </c>
      <c r="E73" s="238" t="s">
        <v>318</v>
      </c>
      <c r="F73" s="238" t="s">
        <v>78</v>
      </c>
      <c r="G73" s="25"/>
      <c r="H73" s="30">
        <f>H75</f>
        <v>12458.7</v>
      </c>
      <c r="I73" s="17"/>
      <c r="J73" s="265">
        <f>J75</f>
        <v>12458.7</v>
      </c>
      <c r="K73" s="47">
        <f t="shared" si="3"/>
        <v>100</v>
      </c>
    </row>
    <row r="74" spans="1:11" s="5" customFormat="1" ht="14.25" hidden="1" customHeight="1" x14ac:dyDescent="0.2">
      <c r="A74" s="40"/>
      <c r="B74" s="236" t="s">
        <v>40</v>
      </c>
      <c r="C74" s="238" t="s">
        <v>50</v>
      </c>
      <c r="D74" s="238" t="s">
        <v>19</v>
      </c>
      <c r="E74" s="238" t="s">
        <v>318</v>
      </c>
      <c r="F74" s="238" t="s">
        <v>78</v>
      </c>
      <c r="G74" s="26" t="s">
        <v>33</v>
      </c>
      <c r="H74" s="30">
        <f>H75</f>
        <v>12458.7</v>
      </c>
      <c r="I74" s="17"/>
      <c r="J74" s="265">
        <f>J75</f>
        <v>12458.7</v>
      </c>
      <c r="K74" s="48">
        <f t="shared" si="3"/>
        <v>100</v>
      </c>
    </row>
    <row r="75" spans="1:11" s="5" customFormat="1" ht="13.5" hidden="1" customHeight="1" x14ac:dyDescent="0.2">
      <c r="A75" s="40"/>
      <c r="B75" s="236" t="s">
        <v>3</v>
      </c>
      <c r="C75" s="238" t="s">
        <v>50</v>
      </c>
      <c r="D75" s="238" t="s">
        <v>19</v>
      </c>
      <c r="E75" s="238" t="s">
        <v>318</v>
      </c>
      <c r="F75" s="238" t="s">
        <v>78</v>
      </c>
      <c r="G75" s="25" t="s">
        <v>4</v>
      </c>
      <c r="H75" s="30">
        <v>12458.7</v>
      </c>
      <c r="I75" s="17">
        <v>11889.6</v>
      </c>
      <c r="J75" s="265">
        <v>12458.7</v>
      </c>
      <c r="K75" s="48">
        <f t="shared" si="3"/>
        <v>100</v>
      </c>
    </row>
    <row r="76" spans="1:11" s="5" customFormat="1" ht="39.75" hidden="1" customHeight="1" x14ac:dyDescent="0.2">
      <c r="A76" s="40"/>
      <c r="B76" s="236" t="s">
        <v>149</v>
      </c>
      <c r="C76" s="238" t="s">
        <v>50</v>
      </c>
      <c r="D76" s="238" t="s">
        <v>19</v>
      </c>
      <c r="E76" s="238" t="s">
        <v>318</v>
      </c>
      <c r="F76" s="234" t="s">
        <v>150</v>
      </c>
      <c r="G76" s="25"/>
      <c r="H76" s="30">
        <f>H77</f>
        <v>3778.5</v>
      </c>
      <c r="I76" s="17"/>
      <c r="J76" s="265">
        <f>J77</f>
        <v>3778.5</v>
      </c>
      <c r="K76" s="48">
        <f t="shared" si="3"/>
        <v>100</v>
      </c>
    </row>
    <row r="77" spans="1:11" s="5" customFormat="1" ht="19.5" hidden="1" customHeight="1" x14ac:dyDescent="0.2">
      <c r="A77" s="40"/>
      <c r="B77" s="236" t="s">
        <v>39</v>
      </c>
      <c r="C77" s="238" t="s">
        <v>50</v>
      </c>
      <c r="D77" s="238" t="s">
        <v>19</v>
      </c>
      <c r="E77" s="238" t="s">
        <v>318</v>
      </c>
      <c r="F77" s="238" t="s">
        <v>150</v>
      </c>
      <c r="G77" s="25" t="s">
        <v>5</v>
      </c>
      <c r="H77" s="30">
        <v>3778.5</v>
      </c>
      <c r="I77" s="17">
        <v>3591.8</v>
      </c>
      <c r="J77" s="265">
        <v>3778.5</v>
      </c>
      <c r="K77" s="48">
        <f t="shared" si="3"/>
        <v>100</v>
      </c>
    </row>
    <row r="78" spans="1:11" s="5" customFormat="1" ht="27" customHeight="1" x14ac:dyDescent="0.2">
      <c r="A78" s="40" t="s">
        <v>290</v>
      </c>
      <c r="B78" s="236" t="s">
        <v>177</v>
      </c>
      <c r="C78" s="238" t="s">
        <v>50</v>
      </c>
      <c r="D78" s="238" t="s">
        <v>19</v>
      </c>
      <c r="E78" s="238" t="s">
        <v>318</v>
      </c>
      <c r="F78" s="234" t="s">
        <v>32</v>
      </c>
      <c r="G78" s="25"/>
      <c r="H78" s="29">
        <f>H79</f>
        <v>4828.8999999999996</v>
      </c>
      <c r="I78" s="16"/>
      <c r="J78" s="264">
        <f>J79</f>
        <v>2452.4</v>
      </c>
      <c r="K78" s="47">
        <f t="shared" si="3"/>
        <v>50.785893267617887</v>
      </c>
    </row>
    <row r="79" spans="1:11" s="5" customFormat="1" ht="28.5" customHeight="1" x14ac:dyDescent="0.2">
      <c r="A79" s="40"/>
      <c r="B79" s="236" t="s">
        <v>118</v>
      </c>
      <c r="C79" s="238" t="s">
        <v>50</v>
      </c>
      <c r="D79" s="238" t="s">
        <v>19</v>
      </c>
      <c r="E79" s="238" t="s">
        <v>318</v>
      </c>
      <c r="F79" s="234" t="s">
        <v>85</v>
      </c>
      <c r="G79" s="25"/>
      <c r="H79" s="30">
        <v>4828.8999999999996</v>
      </c>
      <c r="I79" s="17"/>
      <c r="J79" s="265">
        <v>2452.4</v>
      </c>
      <c r="K79" s="48">
        <f t="shared" si="3"/>
        <v>50.785893267617887</v>
      </c>
    </row>
    <row r="80" spans="1:11" s="5" customFormat="1" ht="16.5" customHeight="1" x14ac:dyDescent="0.2">
      <c r="A80" s="40"/>
      <c r="B80" s="244" t="s">
        <v>103</v>
      </c>
      <c r="C80" s="238" t="s">
        <v>50</v>
      </c>
      <c r="D80" s="238" t="s">
        <v>19</v>
      </c>
      <c r="E80" s="238" t="s">
        <v>318</v>
      </c>
      <c r="F80" s="234" t="s">
        <v>102</v>
      </c>
      <c r="G80" s="25"/>
      <c r="H80" s="29">
        <f>H81</f>
        <v>21.4</v>
      </c>
      <c r="I80" s="17"/>
      <c r="J80" s="264">
        <f>J81</f>
        <v>9.5</v>
      </c>
      <c r="K80" s="47">
        <f t="shared" ref="K80:K87" si="4">SUM(J80/H80*100)</f>
        <v>44.392523364485989</v>
      </c>
    </row>
    <row r="81" spans="1:11" s="5" customFormat="1" ht="16.5" customHeight="1" x14ac:dyDescent="0.2">
      <c r="A81" s="40"/>
      <c r="B81" s="236" t="s">
        <v>90</v>
      </c>
      <c r="C81" s="238" t="s">
        <v>50</v>
      </c>
      <c r="D81" s="238" t="s">
        <v>19</v>
      </c>
      <c r="E81" s="238" t="s">
        <v>318</v>
      </c>
      <c r="F81" s="234" t="s">
        <v>88</v>
      </c>
      <c r="G81" s="25"/>
      <c r="H81" s="30">
        <v>21.4</v>
      </c>
      <c r="I81" s="17"/>
      <c r="J81" s="265">
        <v>9.5</v>
      </c>
      <c r="K81" s="48">
        <f t="shared" si="4"/>
        <v>44.392523364485989</v>
      </c>
    </row>
    <row r="82" spans="1:11" s="5" customFormat="1" ht="55.5" customHeight="1" x14ac:dyDescent="0.2">
      <c r="A82" s="40"/>
      <c r="B82" s="232" t="s">
        <v>300</v>
      </c>
      <c r="C82" s="234" t="s">
        <v>50</v>
      </c>
      <c r="D82" s="234" t="s">
        <v>19</v>
      </c>
      <c r="E82" s="234" t="s">
        <v>320</v>
      </c>
      <c r="F82" s="234"/>
      <c r="G82" s="26"/>
      <c r="H82" s="29">
        <f>SUM(H83+H92)</f>
        <v>7272.4</v>
      </c>
      <c r="I82" s="17"/>
      <c r="J82" s="264">
        <f>SUM(J83+J92)</f>
        <v>4430.2</v>
      </c>
      <c r="K82" s="47">
        <f t="shared" si="4"/>
        <v>60.917991309608929</v>
      </c>
    </row>
    <row r="83" spans="1:11" s="5" customFormat="1" ht="63.75" x14ac:dyDescent="0.2">
      <c r="A83" s="40"/>
      <c r="B83" s="236" t="s">
        <v>105</v>
      </c>
      <c r="C83" s="238" t="s">
        <v>50</v>
      </c>
      <c r="D83" s="238" t="s">
        <v>19</v>
      </c>
      <c r="E83" s="238" t="s">
        <v>320</v>
      </c>
      <c r="F83" s="234" t="s">
        <v>101</v>
      </c>
      <c r="G83" s="25"/>
      <c r="H83" s="29">
        <f>H84</f>
        <v>6772</v>
      </c>
      <c r="I83" s="16"/>
      <c r="J83" s="264">
        <f>J84</f>
        <v>4250.3999999999996</v>
      </c>
      <c r="K83" s="47">
        <f t="shared" si="4"/>
        <v>62.764323685764914</v>
      </c>
    </row>
    <row r="84" spans="1:11" s="5" customFormat="1" ht="25.5" x14ac:dyDescent="0.2">
      <c r="A84" s="40"/>
      <c r="B84" s="236" t="s">
        <v>86</v>
      </c>
      <c r="C84" s="238" t="s">
        <v>50</v>
      </c>
      <c r="D84" s="238" t="s">
        <v>19</v>
      </c>
      <c r="E84" s="238" t="s">
        <v>320</v>
      </c>
      <c r="F84" s="234" t="s">
        <v>84</v>
      </c>
      <c r="G84" s="25"/>
      <c r="H84" s="30">
        <v>6772</v>
      </c>
      <c r="I84" s="17"/>
      <c r="J84" s="265">
        <v>4250.3999999999996</v>
      </c>
      <c r="K84" s="48">
        <f t="shared" si="4"/>
        <v>62.764323685764914</v>
      </c>
    </row>
    <row r="85" spans="1:11" s="5" customFormat="1" ht="30.75" hidden="1" customHeight="1" x14ac:dyDescent="0.2">
      <c r="A85" s="40"/>
      <c r="B85" s="236" t="s">
        <v>151</v>
      </c>
      <c r="C85" s="238" t="s">
        <v>50</v>
      </c>
      <c r="D85" s="238" t="s">
        <v>19</v>
      </c>
      <c r="E85" s="238" t="s">
        <v>320</v>
      </c>
      <c r="F85" s="234" t="s">
        <v>78</v>
      </c>
      <c r="G85" s="25"/>
      <c r="H85" s="30">
        <f>H86</f>
        <v>2940.6</v>
      </c>
      <c r="I85" s="17"/>
      <c r="J85" s="265">
        <f>J86</f>
        <v>2940.6</v>
      </c>
      <c r="K85" s="48">
        <f t="shared" si="4"/>
        <v>100</v>
      </c>
    </row>
    <row r="86" spans="1:11" s="5" customFormat="1" ht="15" hidden="1" x14ac:dyDescent="0.2">
      <c r="A86" s="40"/>
      <c r="B86" s="236" t="s">
        <v>40</v>
      </c>
      <c r="C86" s="238" t="s">
        <v>50</v>
      </c>
      <c r="D86" s="238" t="s">
        <v>19</v>
      </c>
      <c r="E86" s="238" t="s">
        <v>320</v>
      </c>
      <c r="F86" s="238" t="s">
        <v>78</v>
      </c>
      <c r="G86" s="26" t="s">
        <v>33</v>
      </c>
      <c r="H86" s="30">
        <f>H87</f>
        <v>2940.6</v>
      </c>
      <c r="I86" s="17"/>
      <c r="J86" s="265">
        <f>J87</f>
        <v>2940.6</v>
      </c>
      <c r="K86" s="48">
        <f t="shared" si="4"/>
        <v>100</v>
      </c>
    </row>
    <row r="87" spans="1:11" s="5" customFormat="1" ht="15.75" hidden="1" customHeight="1" x14ac:dyDescent="0.2">
      <c r="A87" s="40"/>
      <c r="B87" s="236" t="s">
        <v>3</v>
      </c>
      <c r="C87" s="238" t="s">
        <v>73</v>
      </c>
      <c r="D87" s="238" t="s">
        <v>19</v>
      </c>
      <c r="E87" s="238" t="s">
        <v>320</v>
      </c>
      <c r="F87" s="238" t="s">
        <v>78</v>
      </c>
      <c r="G87" s="25" t="s">
        <v>4</v>
      </c>
      <c r="H87" s="30">
        <v>2940.6</v>
      </c>
      <c r="I87" s="17"/>
      <c r="J87" s="265">
        <v>2940.6</v>
      </c>
      <c r="K87" s="48">
        <f t="shared" si="4"/>
        <v>100</v>
      </c>
    </row>
    <row r="88" spans="1:11" s="5" customFormat="1" ht="39" hidden="1" customHeight="1" x14ac:dyDescent="0.2">
      <c r="A88" s="40"/>
      <c r="B88" s="236" t="s">
        <v>155</v>
      </c>
      <c r="C88" s="238" t="s">
        <v>50</v>
      </c>
      <c r="D88" s="238" t="s">
        <v>19</v>
      </c>
      <c r="E88" s="238" t="s">
        <v>320</v>
      </c>
      <c r="F88" s="234" t="s">
        <v>154</v>
      </c>
      <c r="G88" s="25"/>
      <c r="H88" s="30">
        <f>H89</f>
        <v>159.5</v>
      </c>
      <c r="I88" s="17"/>
      <c r="J88" s="265">
        <f>J89</f>
        <v>159.5</v>
      </c>
      <c r="K88" s="45"/>
    </row>
    <row r="89" spans="1:11" s="5" customFormat="1" ht="15" hidden="1" x14ac:dyDescent="0.2">
      <c r="A89" s="40"/>
      <c r="B89" s="236" t="s">
        <v>9</v>
      </c>
      <c r="C89" s="238" t="s">
        <v>73</v>
      </c>
      <c r="D89" s="238" t="s">
        <v>19</v>
      </c>
      <c r="E89" s="238" t="s">
        <v>320</v>
      </c>
      <c r="F89" s="238" t="s">
        <v>154</v>
      </c>
      <c r="G89" s="25" t="s">
        <v>10</v>
      </c>
      <c r="H89" s="30">
        <v>159.5</v>
      </c>
      <c r="I89" s="17"/>
      <c r="J89" s="265">
        <v>159.5</v>
      </c>
      <c r="K89" s="45"/>
    </row>
    <row r="90" spans="1:11" s="5" customFormat="1" ht="46.5" hidden="1" customHeight="1" x14ac:dyDescent="0.2">
      <c r="A90" s="40"/>
      <c r="B90" s="236" t="s">
        <v>149</v>
      </c>
      <c r="C90" s="238" t="s">
        <v>50</v>
      </c>
      <c r="D90" s="238" t="s">
        <v>19</v>
      </c>
      <c r="E90" s="238" t="s">
        <v>320</v>
      </c>
      <c r="F90" s="234" t="s">
        <v>150</v>
      </c>
      <c r="G90" s="25"/>
      <c r="H90" s="30">
        <f>H91</f>
        <v>888.1</v>
      </c>
      <c r="I90" s="17"/>
      <c r="J90" s="265">
        <f>J91</f>
        <v>888.1</v>
      </c>
      <c r="K90" s="45"/>
    </row>
    <row r="91" spans="1:11" s="5" customFormat="1" ht="15.75" hidden="1" customHeight="1" x14ac:dyDescent="0.2">
      <c r="A91" s="40"/>
      <c r="B91" s="236" t="s">
        <v>39</v>
      </c>
      <c r="C91" s="238" t="s">
        <v>50</v>
      </c>
      <c r="D91" s="238" t="s">
        <v>19</v>
      </c>
      <c r="E91" s="238" t="s">
        <v>320</v>
      </c>
      <c r="F91" s="238" t="s">
        <v>150</v>
      </c>
      <c r="G91" s="25" t="s">
        <v>5</v>
      </c>
      <c r="H91" s="30">
        <v>888.1</v>
      </c>
      <c r="I91" s="17"/>
      <c r="J91" s="265">
        <v>888.1</v>
      </c>
      <c r="K91" s="45"/>
    </row>
    <row r="92" spans="1:11" s="5" customFormat="1" ht="25.5" x14ac:dyDescent="0.2">
      <c r="A92" s="40"/>
      <c r="B92" s="236" t="s">
        <v>177</v>
      </c>
      <c r="C92" s="238" t="s">
        <v>50</v>
      </c>
      <c r="D92" s="238" t="s">
        <v>19</v>
      </c>
      <c r="E92" s="238" t="s">
        <v>320</v>
      </c>
      <c r="F92" s="234" t="s">
        <v>32</v>
      </c>
      <c r="G92" s="25"/>
      <c r="H92" s="29">
        <f>H93</f>
        <v>500.4</v>
      </c>
      <c r="I92" s="16"/>
      <c r="J92" s="264">
        <f>J93</f>
        <v>179.8</v>
      </c>
      <c r="K92" s="47">
        <f t="shared" ref="K92:K93" si="5">SUM(J92/H92*100)</f>
        <v>35.931254996003204</v>
      </c>
    </row>
    <row r="93" spans="1:11" s="5" customFormat="1" ht="25.5" x14ac:dyDescent="0.2">
      <c r="A93" s="40"/>
      <c r="B93" s="236" t="s">
        <v>118</v>
      </c>
      <c r="C93" s="238" t="s">
        <v>50</v>
      </c>
      <c r="D93" s="238" t="s">
        <v>19</v>
      </c>
      <c r="E93" s="238" t="s">
        <v>320</v>
      </c>
      <c r="F93" s="234" t="s">
        <v>85</v>
      </c>
      <c r="G93" s="25"/>
      <c r="H93" s="30">
        <v>500.4</v>
      </c>
      <c r="I93" s="17"/>
      <c r="J93" s="265">
        <v>179.8</v>
      </c>
      <c r="K93" s="48">
        <f t="shared" si="5"/>
        <v>35.931254996003204</v>
      </c>
    </row>
    <row r="94" spans="1:11" s="5" customFormat="1" ht="30" customHeight="1" x14ac:dyDescent="0.2">
      <c r="A94" s="40"/>
      <c r="B94" s="314" t="s">
        <v>322</v>
      </c>
      <c r="C94" s="242" t="s">
        <v>50</v>
      </c>
      <c r="D94" s="180" t="s">
        <v>321</v>
      </c>
      <c r="E94" s="180" t="s">
        <v>323</v>
      </c>
      <c r="F94" s="180"/>
      <c r="G94" s="26"/>
      <c r="H94" s="29">
        <f>H96</f>
        <v>14312.5</v>
      </c>
      <c r="I94" s="16"/>
      <c r="J94" s="264">
        <f>J96</f>
        <v>14312.2</v>
      </c>
      <c r="K94" s="47">
        <f t="shared" ref="K94:K114" si="6">SUM(J94/H94*100)</f>
        <v>99.997903930131002</v>
      </c>
    </row>
    <row r="95" spans="1:11" s="5" customFormat="1" ht="15.75" customHeight="1" x14ac:dyDescent="0.2">
      <c r="A95" s="40"/>
      <c r="B95" s="315" t="s">
        <v>103</v>
      </c>
      <c r="C95" s="242" t="s">
        <v>50</v>
      </c>
      <c r="D95" s="180" t="s">
        <v>321</v>
      </c>
      <c r="E95" s="180" t="s">
        <v>323</v>
      </c>
      <c r="F95" s="180" t="s">
        <v>102</v>
      </c>
      <c r="G95" s="26" t="s">
        <v>35</v>
      </c>
      <c r="H95" s="30">
        <f>H96</f>
        <v>14312.5</v>
      </c>
      <c r="I95" s="17"/>
      <c r="J95" s="265">
        <f>J96</f>
        <v>14312.2</v>
      </c>
      <c r="K95" s="48">
        <f t="shared" si="6"/>
        <v>99.997903930131002</v>
      </c>
    </row>
    <row r="96" spans="1:11" s="5" customFormat="1" ht="15" customHeight="1" x14ac:dyDescent="0.2">
      <c r="A96" s="40"/>
      <c r="B96" s="316" t="s">
        <v>324</v>
      </c>
      <c r="C96" s="191" t="s">
        <v>50</v>
      </c>
      <c r="D96" s="182" t="s">
        <v>321</v>
      </c>
      <c r="E96" s="182" t="s">
        <v>323</v>
      </c>
      <c r="F96" s="182" t="s">
        <v>325</v>
      </c>
      <c r="G96" s="25" t="s">
        <v>17</v>
      </c>
      <c r="H96" s="30">
        <v>14312.5</v>
      </c>
      <c r="I96" s="17"/>
      <c r="J96" s="265">
        <v>14312.2</v>
      </c>
      <c r="K96" s="48">
        <f t="shared" si="6"/>
        <v>99.997903930131002</v>
      </c>
    </row>
    <row r="97" spans="1:11" s="5" customFormat="1" ht="15" x14ac:dyDescent="0.2">
      <c r="A97" s="40"/>
      <c r="B97" s="232" t="s">
        <v>56</v>
      </c>
      <c r="C97" s="234" t="s">
        <v>50</v>
      </c>
      <c r="D97" s="234" t="s">
        <v>59</v>
      </c>
      <c r="E97" s="238"/>
      <c r="F97" s="238"/>
      <c r="G97" s="25"/>
      <c r="H97" s="29">
        <f>H98</f>
        <v>15</v>
      </c>
      <c r="I97" s="17"/>
      <c r="J97" s="264">
        <f>J98</f>
        <v>0</v>
      </c>
      <c r="K97" s="47">
        <f t="shared" si="6"/>
        <v>0</v>
      </c>
    </row>
    <row r="98" spans="1:11" s="5" customFormat="1" ht="15" customHeight="1" x14ac:dyDescent="0.2">
      <c r="A98" s="43"/>
      <c r="B98" s="232" t="s">
        <v>157</v>
      </c>
      <c r="C98" s="233" t="s">
        <v>50</v>
      </c>
      <c r="D98" s="234" t="s">
        <v>59</v>
      </c>
      <c r="E98" s="234" t="s">
        <v>326</v>
      </c>
      <c r="F98" s="234"/>
      <c r="G98" s="26"/>
      <c r="H98" s="29">
        <f>SUM(H99)</f>
        <v>15</v>
      </c>
      <c r="I98" s="16">
        <v>60</v>
      </c>
      <c r="J98" s="264">
        <f>SUM(J99)</f>
        <v>0</v>
      </c>
      <c r="K98" s="47">
        <f t="shared" si="6"/>
        <v>0</v>
      </c>
    </row>
    <row r="99" spans="1:11" s="5" customFormat="1" ht="14.25" x14ac:dyDescent="0.2">
      <c r="A99" s="43"/>
      <c r="B99" s="244" t="s">
        <v>103</v>
      </c>
      <c r="C99" s="237" t="s">
        <v>50</v>
      </c>
      <c r="D99" s="238" t="s">
        <v>59</v>
      </c>
      <c r="E99" s="238" t="s">
        <v>326</v>
      </c>
      <c r="F99" s="234" t="s">
        <v>102</v>
      </c>
      <c r="G99" s="25"/>
      <c r="H99" s="29">
        <f>H100</f>
        <v>15</v>
      </c>
      <c r="I99" s="16"/>
      <c r="J99" s="264">
        <f>J100</f>
        <v>0</v>
      </c>
      <c r="K99" s="47">
        <f t="shared" si="6"/>
        <v>0</v>
      </c>
    </row>
    <row r="100" spans="1:11" s="5" customFormat="1" ht="15" x14ac:dyDescent="0.2">
      <c r="A100" s="40"/>
      <c r="B100" s="236" t="s">
        <v>81</v>
      </c>
      <c r="C100" s="237" t="s">
        <v>50</v>
      </c>
      <c r="D100" s="238" t="s">
        <v>59</v>
      </c>
      <c r="E100" s="238" t="s">
        <v>326</v>
      </c>
      <c r="F100" s="234" t="s">
        <v>80</v>
      </c>
      <c r="G100" s="25"/>
      <c r="H100" s="30">
        <v>15</v>
      </c>
      <c r="I100" s="17">
        <v>60</v>
      </c>
      <c r="J100" s="265">
        <v>0</v>
      </c>
      <c r="K100" s="48">
        <f t="shared" si="6"/>
        <v>0</v>
      </c>
    </row>
    <row r="101" spans="1:11" s="5" customFormat="1" ht="14.25" x14ac:dyDescent="0.2">
      <c r="A101" s="40"/>
      <c r="B101" s="232" t="s">
        <v>18</v>
      </c>
      <c r="C101" s="234" t="s">
        <v>50</v>
      </c>
      <c r="D101" s="234" t="s">
        <v>60</v>
      </c>
      <c r="E101" s="234"/>
      <c r="F101" s="234"/>
      <c r="G101" s="26"/>
      <c r="H101" s="29">
        <f>SUM(H102)</f>
        <v>9.1999999999999993</v>
      </c>
      <c r="I101" s="16" t="e">
        <f>SUM(#REF!)+I106+#REF!+#REF!</f>
        <v>#REF!</v>
      </c>
      <c r="J101" s="264">
        <f>SUM(J102)</f>
        <v>9.1999999999999993</v>
      </c>
      <c r="K101" s="47">
        <f t="shared" si="6"/>
        <v>100</v>
      </c>
    </row>
    <row r="102" spans="1:11" s="5" customFormat="1" ht="51" x14ac:dyDescent="0.2">
      <c r="A102" s="40"/>
      <c r="B102" s="179" t="s">
        <v>319</v>
      </c>
      <c r="C102" s="234" t="s">
        <v>50</v>
      </c>
      <c r="D102" s="234" t="s">
        <v>60</v>
      </c>
      <c r="E102" s="234" t="s">
        <v>327</v>
      </c>
      <c r="F102" s="234"/>
      <c r="G102" s="26"/>
      <c r="H102" s="29">
        <f>SUM(H103)</f>
        <v>9.1999999999999993</v>
      </c>
      <c r="I102" s="16">
        <f>SUM(I104)</f>
        <v>67</v>
      </c>
      <c r="J102" s="264">
        <f>SUM(J103)</f>
        <v>9.1999999999999993</v>
      </c>
      <c r="K102" s="47">
        <f>SUM(J102/H102*100)</f>
        <v>100</v>
      </c>
    </row>
    <row r="103" spans="1:11" s="5" customFormat="1" ht="25.5" x14ac:dyDescent="0.2">
      <c r="A103" s="40"/>
      <c r="B103" s="236" t="s">
        <v>177</v>
      </c>
      <c r="C103" s="238" t="s">
        <v>50</v>
      </c>
      <c r="D103" s="238" t="s">
        <v>60</v>
      </c>
      <c r="E103" s="238" t="s">
        <v>327</v>
      </c>
      <c r="F103" s="234" t="s">
        <v>32</v>
      </c>
      <c r="G103" s="25"/>
      <c r="H103" s="30">
        <f>H104</f>
        <v>9.1999999999999993</v>
      </c>
      <c r="I103" s="16"/>
      <c r="J103" s="265">
        <f>J104</f>
        <v>9.1999999999999993</v>
      </c>
      <c r="K103" s="48">
        <f>SUM(J103/H103*100)</f>
        <v>100</v>
      </c>
    </row>
    <row r="104" spans="1:11" s="5" customFormat="1" ht="25.5" x14ac:dyDescent="0.2">
      <c r="A104" s="40"/>
      <c r="B104" s="236" t="s">
        <v>118</v>
      </c>
      <c r="C104" s="238" t="s">
        <v>50</v>
      </c>
      <c r="D104" s="238" t="s">
        <v>60</v>
      </c>
      <c r="E104" s="238" t="s">
        <v>327</v>
      </c>
      <c r="F104" s="234" t="s">
        <v>85</v>
      </c>
      <c r="G104" s="25"/>
      <c r="H104" s="30">
        <v>9.1999999999999993</v>
      </c>
      <c r="I104" s="17">
        <v>67</v>
      </c>
      <c r="J104" s="265">
        <v>9.1999999999999993</v>
      </c>
      <c r="K104" s="48">
        <f>SUM(J104/H104*100)</f>
        <v>100</v>
      </c>
    </row>
    <row r="105" spans="1:11" s="5" customFormat="1" ht="25.5" hidden="1" x14ac:dyDescent="0.2">
      <c r="A105" s="40"/>
      <c r="B105" s="232" t="s">
        <v>131</v>
      </c>
      <c r="C105" s="234" t="s">
        <v>50</v>
      </c>
      <c r="D105" s="234" t="s">
        <v>60</v>
      </c>
      <c r="E105" s="234" t="s">
        <v>142</v>
      </c>
      <c r="F105" s="234"/>
      <c r="G105" s="26"/>
      <c r="H105" s="29">
        <f>SUM(H107)</f>
        <v>0</v>
      </c>
      <c r="I105" s="17"/>
      <c r="J105" s="264">
        <f>SUM(J107)</f>
        <v>0</v>
      </c>
      <c r="K105" s="47" t="e">
        <f t="shared" si="6"/>
        <v>#DIV/0!</v>
      </c>
    </row>
    <row r="106" spans="1:11" s="5" customFormat="1" ht="25.5" hidden="1" customHeight="1" x14ac:dyDescent="0.2">
      <c r="A106" s="40"/>
      <c r="B106" s="236" t="s">
        <v>177</v>
      </c>
      <c r="C106" s="238" t="s">
        <v>50</v>
      </c>
      <c r="D106" s="238" t="s">
        <v>60</v>
      </c>
      <c r="E106" s="238" t="s">
        <v>142</v>
      </c>
      <c r="F106" s="234" t="s">
        <v>32</v>
      </c>
      <c r="G106" s="25"/>
      <c r="H106" s="30">
        <f>H107</f>
        <v>0</v>
      </c>
      <c r="I106" s="16"/>
      <c r="J106" s="265">
        <f>J107</f>
        <v>0</v>
      </c>
      <c r="K106" s="48" t="e">
        <f t="shared" si="6"/>
        <v>#DIV/0!</v>
      </c>
    </row>
    <row r="107" spans="1:11" s="5" customFormat="1" ht="25.5" hidden="1" x14ac:dyDescent="0.2">
      <c r="A107" s="40"/>
      <c r="B107" s="236" t="s">
        <v>118</v>
      </c>
      <c r="C107" s="238" t="s">
        <v>50</v>
      </c>
      <c r="D107" s="238" t="s">
        <v>60</v>
      </c>
      <c r="E107" s="238" t="s">
        <v>142</v>
      </c>
      <c r="F107" s="234" t="s">
        <v>85</v>
      </c>
      <c r="G107" s="25"/>
      <c r="H107" s="30">
        <v>0</v>
      </c>
      <c r="I107" s="16"/>
      <c r="J107" s="265">
        <v>0</v>
      </c>
      <c r="K107" s="48" t="e">
        <f t="shared" si="6"/>
        <v>#DIV/0!</v>
      </c>
    </row>
    <row r="108" spans="1:11" s="5" customFormat="1" ht="31.5" hidden="1" customHeight="1" x14ac:dyDescent="0.2">
      <c r="A108" s="40"/>
      <c r="B108" s="236" t="s">
        <v>128</v>
      </c>
      <c r="C108" s="238" t="s">
        <v>50</v>
      </c>
      <c r="D108" s="238" t="s">
        <v>60</v>
      </c>
      <c r="E108" s="238" t="s">
        <v>142</v>
      </c>
      <c r="F108" s="238" t="s">
        <v>76</v>
      </c>
      <c r="G108" s="25"/>
      <c r="H108" s="30">
        <f>H109</f>
        <v>100</v>
      </c>
      <c r="I108" s="17"/>
      <c r="J108" s="265">
        <f>J109</f>
        <v>100</v>
      </c>
      <c r="K108" s="47">
        <f t="shared" si="6"/>
        <v>100</v>
      </c>
    </row>
    <row r="109" spans="1:11" s="5" customFormat="1" ht="16.5" hidden="1" customHeight="1" x14ac:dyDescent="0.2">
      <c r="A109" s="40"/>
      <c r="B109" s="236" t="s">
        <v>42</v>
      </c>
      <c r="C109" s="238" t="s">
        <v>50</v>
      </c>
      <c r="D109" s="238" t="s">
        <v>60</v>
      </c>
      <c r="E109" s="238" t="s">
        <v>142</v>
      </c>
      <c r="F109" s="238" t="s">
        <v>76</v>
      </c>
      <c r="G109" s="25" t="s">
        <v>11</v>
      </c>
      <c r="H109" s="30">
        <v>100</v>
      </c>
      <c r="I109" s="22"/>
      <c r="J109" s="265">
        <v>100</v>
      </c>
      <c r="K109" s="47">
        <f t="shared" si="6"/>
        <v>100</v>
      </c>
    </row>
    <row r="110" spans="1:11" s="5" customFormat="1" ht="38.25" hidden="1" x14ac:dyDescent="0.2">
      <c r="A110" s="40"/>
      <c r="B110" s="232" t="s">
        <v>331</v>
      </c>
      <c r="C110" s="234" t="s">
        <v>50</v>
      </c>
      <c r="D110" s="234" t="s">
        <v>60</v>
      </c>
      <c r="E110" s="234" t="s">
        <v>138</v>
      </c>
      <c r="F110" s="234"/>
      <c r="G110" s="26"/>
      <c r="H110" s="29">
        <f>SUM(H111)</f>
        <v>0</v>
      </c>
      <c r="I110" s="22"/>
      <c r="J110" s="264">
        <f>SUM(J111)</f>
        <v>0</v>
      </c>
      <c r="K110" s="47" t="e">
        <f t="shared" si="6"/>
        <v>#DIV/0!</v>
      </c>
    </row>
    <row r="111" spans="1:11" s="5" customFormat="1" ht="25.5" hidden="1" x14ac:dyDescent="0.2">
      <c r="A111" s="40"/>
      <c r="B111" s="236" t="s">
        <v>177</v>
      </c>
      <c r="C111" s="238" t="s">
        <v>50</v>
      </c>
      <c r="D111" s="238" t="s">
        <v>60</v>
      </c>
      <c r="E111" s="238" t="s">
        <v>138</v>
      </c>
      <c r="F111" s="234" t="s">
        <v>32</v>
      </c>
      <c r="G111" s="25"/>
      <c r="H111" s="30">
        <f>H112</f>
        <v>0</v>
      </c>
      <c r="I111" s="30">
        <v>374</v>
      </c>
      <c r="J111" s="265">
        <f>J112</f>
        <v>0</v>
      </c>
      <c r="K111" s="48" t="e">
        <f t="shared" si="6"/>
        <v>#DIV/0!</v>
      </c>
    </row>
    <row r="112" spans="1:11" s="5" customFormat="1" ht="25.5" hidden="1" x14ac:dyDescent="0.2">
      <c r="A112" s="40"/>
      <c r="B112" s="236" t="s">
        <v>118</v>
      </c>
      <c r="C112" s="238" t="s">
        <v>50</v>
      </c>
      <c r="D112" s="238" t="s">
        <v>60</v>
      </c>
      <c r="E112" s="238" t="s">
        <v>138</v>
      </c>
      <c r="F112" s="234" t="s">
        <v>85</v>
      </c>
      <c r="G112" s="37"/>
      <c r="H112" s="30">
        <v>0</v>
      </c>
      <c r="I112" s="22"/>
      <c r="J112" s="265">
        <v>0</v>
      </c>
      <c r="K112" s="48" t="e">
        <f t="shared" si="6"/>
        <v>#DIV/0!</v>
      </c>
    </row>
    <row r="113" spans="1:11" s="5" customFormat="1" ht="25.5" hidden="1" x14ac:dyDescent="0.2">
      <c r="A113" s="40"/>
      <c r="B113" s="236" t="s">
        <v>123</v>
      </c>
      <c r="C113" s="247" t="s">
        <v>50</v>
      </c>
      <c r="D113" s="238" t="s">
        <v>60</v>
      </c>
      <c r="E113" s="238" t="s">
        <v>138</v>
      </c>
      <c r="F113" s="238" t="s">
        <v>76</v>
      </c>
      <c r="G113" s="37"/>
      <c r="H113" s="30">
        <f>SUM(H114)</f>
        <v>166.3</v>
      </c>
      <c r="I113" s="22"/>
      <c r="J113" s="265">
        <f>SUM(J114)</f>
        <v>166.3</v>
      </c>
      <c r="K113" s="48">
        <f t="shared" si="6"/>
        <v>100</v>
      </c>
    </row>
    <row r="114" spans="1:11" s="5" customFormat="1" ht="15" hidden="1" x14ac:dyDescent="0.2">
      <c r="A114" s="40"/>
      <c r="B114" s="236" t="s">
        <v>42</v>
      </c>
      <c r="C114" s="247" t="s">
        <v>50</v>
      </c>
      <c r="D114" s="238" t="s">
        <v>60</v>
      </c>
      <c r="E114" s="238" t="s">
        <v>138</v>
      </c>
      <c r="F114" s="238" t="s">
        <v>76</v>
      </c>
      <c r="G114" s="25" t="s">
        <v>11</v>
      </c>
      <c r="H114" s="30">
        <v>166.3</v>
      </c>
      <c r="I114" s="22"/>
      <c r="J114" s="265">
        <v>166.3</v>
      </c>
      <c r="K114" s="48">
        <f t="shared" si="6"/>
        <v>100</v>
      </c>
    </row>
    <row r="115" spans="1:11" s="5" customFormat="1" ht="25.5" x14ac:dyDescent="0.2">
      <c r="A115" s="40"/>
      <c r="B115" s="232" t="s">
        <v>92</v>
      </c>
      <c r="C115" s="234" t="s">
        <v>50</v>
      </c>
      <c r="D115" s="234" t="s">
        <v>20</v>
      </c>
      <c r="E115" s="234"/>
      <c r="F115" s="234"/>
      <c r="G115" s="26"/>
      <c r="H115" s="29">
        <f>H116</f>
        <v>36</v>
      </c>
      <c r="I115" s="22"/>
      <c r="J115" s="264">
        <f>J116</f>
        <v>6</v>
      </c>
      <c r="K115" s="47">
        <f t="shared" ref="K115:K150" si="7">SUM(J115/H115*100)</f>
        <v>16.666666666666664</v>
      </c>
    </row>
    <row r="116" spans="1:11" s="5" customFormat="1" ht="42.75" customHeight="1" x14ac:dyDescent="0.2">
      <c r="A116" s="40"/>
      <c r="B116" s="179" t="s">
        <v>174</v>
      </c>
      <c r="C116" s="180" t="s">
        <v>50</v>
      </c>
      <c r="D116" s="180" t="s">
        <v>175</v>
      </c>
      <c r="E116" s="234"/>
      <c r="F116" s="234"/>
      <c r="G116" s="26"/>
      <c r="H116" s="29">
        <f>SUM(H117)</f>
        <v>36</v>
      </c>
      <c r="I116" s="22"/>
      <c r="J116" s="264">
        <f>SUM(J117)</f>
        <v>6</v>
      </c>
      <c r="K116" s="47">
        <f t="shared" si="7"/>
        <v>16.666666666666664</v>
      </c>
    </row>
    <row r="117" spans="1:11" s="5" customFormat="1" ht="79.5" customHeight="1" x14ac:dyDescent="0.2">
      <c r="A117" s="40"/>
      <c r="B117" s="179" t="s">
        <v>328</v>
      </c>
      <c r="C117" s="180" t="s">
        <v>50</v>
      </c>
      <c r="D117" s="180" t="s">
        <v>175</v>
      </c>
      <c r="E117" s="234" t="s">
        <v>329</v>
      </c>
      <c r="F117" s="234"/>
      <c r="G117" s="26"/>
      <c r="H117" s="29">
        <f>SUM(H118)</f>
        <v>36</v>
      </c>
      <c r="I117" s="22"/>
      <c r="J117" s="264">
        <f>SUM(J118)</f>
        <v>6</v>
      </c>
      <c r="K117" s="47">
        <f t="shared" si="7"/>
        <v>16.666666666666664</v>
      </c>
    </row>
    <row r="118" spans="1:11" s="5" customFormat="1" ht="32.25" customHeight="1" x14ac:dyDescent="0.2">
      <c r="A118" s="40"/>
      <c r="B118" s="181" t="s">
        <v>177</v>
      </c>
      <c r="C118" s="182" t="s">
        <v>50</v>
      </c>
      <c r="D118" s="182" t="s">
        <v>175</v>
      </c>
      <c r="E118" s="238" t="s">
        <v>329</v>
      </c>
      <c r="F118" s="234" t="s">
        <v>32</v>
      </c>
      <c r="G118" s="25"/>
      <c r="H118" s="30">
        <f>H119</f>
        <v>36</v>
      </c>
      <c r="I118" s="22"/>
      <c r="J118" s="265">
        <f>J119</f>
        <v>6</v>
      </c>
      <c r="K118" s="48">
        <f t="shared" si="7"/>
        <v>16.666666666666664</v>
      </c>
    </row>
    <row r="119" spans="1:11" s="5" customFormat="1" ht="31.5" customHeight="1" x14ac:dyDescent="0.2">
      <c r="A119" s="40"/>
      <c r="B119" s="181" t="s">
        <v>118</v>
      </c>
      <c r="C119" s="182" t="s">
        <v>50</v>
      </c>
      <c r="D119" s="182" t="s">
        <v>175</v>
      </c>
      <c r="E119" s="238" t="s">
        <v>329</v>
      </c>
      <c r="F119" s="234" t="s">
        <v>85</v>
      </c>
      <c r="G119" s="25"/>
      <c r="H119" s="30">
        <v>36</v>
      </c>
      <c r="I119" s="22"/>
      <c r="J119" s="265">
        <v>6</v>
      </c>
      <c r="K119" s="48">
        <f t="shared" si="7"/>
        <v>16.666666666666664</v>
      </c>
    </row>
    <row r="120" spans="1:11" s="5" customFormat="1" ht="15" hidden="1" x14ac:dyDescent="0.2">
      <c r="A120" s="40"/>
      <c r="B120" s="232" t="s">
        <v>94</v>
      </c>
      <c r="C120" s="234" t="s">
        <v>50</v>
      </c>
      <c r="D120" s="234" t="s">
        <v>93</v>
      </c>
      <c r="E120" s="234"/>
      <c r="F120" s="234"/>
      <c r="G120" s="26"/>
      <c r="H120" s="29">
        <f>H121</f>
        <v>0</v>
      </c>
      <c r="I120" s="22"/>
      <c r="J120" s="264">
        <f>J121</f>
        <v>0</v>
      </c>
      <c r="K120" s="47" t="e">
        <f t="shared" si="7"/>
        <v>#DIV/0!</v>
      </c>
    </row>
    <row r="121" spans="1:11" s="5" customFormat="1" ht="14.25" hidden="1" x14ac:dyDescent="0.2">
      <c r="A121" s="40"/>
      <c r="B121" s="232" t="s">
        <v>68</v>
      </c>
      <c r="C121" s="234" t="s">
        <v>50</v>
      </c>
      <c r="D121" s="234" t="s">
        <v>67</v>
      </c>
      <c r="E121" s="234"/>
      <c r="F121" s="234"/>
      <c r="G121" s="26"/>
      <c r="H121" s="29">
        <f>SUM(H122)</f>
        <v>0</v>
      </c>
      <c r="I121" s="16">
        <f>SUM(I122)</f>
        <v>300</v>
      </c>
      <c r="J121" s="264">
        <f>SUM(J122)</f>
        <v>0</v>
      </c>
      <c r="K121" s="47" t="e">
        <f t="shared" si="7"/>
        <v>#DIV/0!</v>
      </c>
    </row>
    <row r="122" spans="1:11" s="5" customFormat="1" ht="57" hidden="1" customHeight="1" x14ac:dyDescent="0.2">
      <c r="A122" s="40"/>
      <c r="B122" s="232" t="s">
        <v>332</v>
      </c>
      <c r="C122" s="238" t="s">
        <v>50</v>
      </c>
      <c r="D122" s="238" t="s">
        <v>67</v>
      </c>
      <c r="E122" s="238" t="s">
        <v>141</v>
      </c>
      <c r="F122" s="238"/>
      <c r="G122" s="25"/>
      <c r="H122" s="30">
        <f>SUM(H124)</f>
        <v>0</v>
      </c>
      <c r="I122" s="17">
        <f>SUM(I126)</f>
        <v>300</v>
      </c>
      <c r="J122" s="265">
        <f>SUM(J124)</f>
        <v>0</v>
      </c>
      <c r="K122" s="48" t="e">
        <f t="shared" si="7"/>
        <v>#DIV/0!</v>
      </c>
    </row>
    <row r="123" spans="1:11" s="5" customFormat="1" ht="27.75" hidden="1" customHeight="1" x14ac:dyDescent="0.2">
      <c r="A123" s="40"/>
      <c r="B123" s="190" t="s">
        <v>167</v>
      </c>
      <c r="C123" s="182" t="s">
        <v>50</v>
      </c>
      <c r="D123" s="182" t="s">
        <v>67</v>
      </c>
      <c r="E123" s="182" t="s">
        <v>141</v>
      </c>
      <c r="F123" s="180" t="s">
        <v>165</v>
      </c>
      <c r="G123" s="50"/>
      <c r="H123" s="52">
        <f>H124</f>
        <v>0</v>
      </c>
      <c r="I123" s="52">
        <v>696.6</v>
      </c>
      <c r="J123" s="187">
        <f>J124</f>
        <v>0</v>
      </c>
      <c r="K123" s="48" t="e">
        <f t="shared" si="7"/>
        <v>#DIV/0!</v>
      </c>
    </row>
    <row r="124" spans="1:11" s="5" customFormat="1" ht="42.75" hidden="1" customHeight="1" x14ac:dyDescent="0.2">
      <c r="A124" s="40"/>
      <c r="B124" s="181" t="s">
        <v>277</v>
      </c>
      <c r="C124" s="182" t="s">
        <v>50</v>
      </c>
      <c r="D124" s="182" t="s">
        <v>67</v>
      </c>
      <c r="E124" s="182" t="s">
        <v>141</v>
      </c>
      <c r="F124" s="180" t="s">
        <v>166</v>
      </c>
      <c r="G124" s="50"/>
      <c r="H124" s="52">
        <v>0</v>
      </c>
      <c r="I124" s="52">
        <v>696.6</v>
      </c>
      <c r="J124" s="187">
        <v>0</v>
      </c>
      <c r="K124" s="48" t="e">
        <f t="shared" si="7"/>
        <v>#DIV/0!</v>
      </c>
    </row>
    <row r="125" spans="1:11" s="5" customFormat="1" ht="55.5" hidden="1" customHeight="1" x14ac:dyDescent="0.2">
      <c r="A125" s="40"/>
      <c r="B125" s="239" t="s">
        <v>162</v>
      </c>
      <c r="C125" s="238" t="s">
        <v>50</v>
      </c>
      <c r="D125" s="238" t="s">
        <v>67</v>
      </c>
      <c r="E125" s="238" t="s">
        <v>141</v>
      </c>
      <c r="F125" s="238" t="s">
        <v>163</v>
      </c>
      <c r="G125" s="25"/>
      <c r="H125" s="30">
        <f>H126</f>
        <v>438</v>
      </c>
      <c r="I125" s="17"/>
      <c r="J125" s="265">
        <f>J126</f>
        <v>438</v>
      </c>
      <c r="K125" s="48">
        <f t="shared" si="7"/>
        <v>100</v>
      </c>
    </row>
    <row r="126" spans="1:11" s="5" customFormat="1" ht="39.75" hidden="1" customHeight="1" x14ac:dyDescent="0.2">
      <c r="A126" s="40"/>
      <c r="B126" s="236" t="s">
        <v>71</v>
      </c>
      <c r="C126" s="238" t="s">
        <v>50</v>
      </c>
      <c r="D126" s="238" t="s">
        <v>67</v>
      </c>
      <c r="E126" s="238" t="s">
        <v>141</v>
      </c>
      <c r="F126" s="238" t="s">
        <v>163</v>
      </c>
      <c r="G126" s="25" t="s">
        <v>70</v>
      </c>
      <c r="H126" s="30">
        <v>438</v>
      </c>
      <c r="I126" s="17">
        <v>300</v>
      </c>
      <c r="J126" s="265">
        <v>438</v>
      </c>
      <c r="K126" s="48">
        <f t="shared" si="7"/>
        <v>100</v>
      </c>
    </row>
    <row r="127" spans="1:11" s="57" customFormat="1" ht="14.25" x14ac:dyDescent="0.2">
      <c r="A127" s="55"/>
      <c r="B127" s="179" t="s">
        <v>94</v>
      </c>
      <c r="C127" s="180" t="s">
        <v>50</v>
      </c>
      <c r="D127" s="180" t="s">
        <v>93</v>
      </c>
      <c r="E127" s="180"/>
      <c r="F127" s="180"/>
      <c r="G127" s="49"/>
      <c r="H127" s="51">
        <f>H128+H132</f>
        <v>514.4</v>
      </c>
      <c r="I127" s="58" t="e">
        <f>I128</f>
        <v>#REF!</v>
      </c>
      <c r="J127" s="268">
        <f>J128+J132</f>
        <v>475.7</v>
      </c>
      <c r="K127" s="47">
        <f t="shared" si="7"/>
        <v>92.476671850699844</v>
      </c>
    </row>
    <row r="128" spans="1:11" s="57" customFormat="1" ht="14.25" x14ac:dyDescent="0.2">
      <c r="A128" s="55"/>
      <c r="B128" s="179" t="s">
        <v>68</v>
      </c>
      <c r="C128" s="180" t="s">
        <v>50</v>
      </c>
      <c r="D128" s="180" t="s">
        <v>67</v>
      </c>
      <c r="E128" s="180"/>
      <c r="F128" s="180"/>
      <c r="G128" s="49"/>
      <c r="H128" s="51">
        <f>SUM(H129)</f>
        <v>508.4</v>
      </c>
      <c r="I128" s="58" t="e">
        <f>SUM(I129)</f>
        <v>#REF!</v>
      </c>
      <c r="J128" s="268">
        <f>SUM(J129)</f>
        <v>469.7</v>
      </c>
      <c r="K128" s="47">
        <f t="shared" si="7"/>
        <v>92.38788355625492</v>
      </c>
    </row>
    <row r="129" spans="1:11" s="57" customFormat="1" ht="53.25" customHeight="1" x14ac:dyDescent="0.2">
      <c r="A129" s="55"/>
      <c r="B129" s="179" t="s">
        <v>330</v>
      </c>
      <c r="C129" s="180" t="s">
        <v>50</v>
      </c>
      <c r="D129" s="180" t="s">
        <v>67</v>
      </c>
      <c r="E129" s="180" t="s">
        <v>336</v>
      </c>
      <c r="F129" s="180"/>
      <c r="G129" s="49"/>
      <c r="H129" s="51">
        <f>SUM(H131)</f>
        <v>508.4</v>
      </c>
      <c r="I129" s="58" t="e">
        <f>SUM(I131)</f>
        <v>#REF!</v>
      </c>
      <c r="J129" s="185">
        <f>SUM(J131)</f>
        <v>469.7</v>
      </c>
      <c r="K129" s="47">
        <f t="shared" si="7"/>
        <v>92.38788355625492</v>
      </c>
    </row>
    <row r="130" spans="1:11" s="57" customFormat="1" ht="31.5" customHeight="1" x14ac:dyDescent="0.2">
      <c r="A130" s="55"/>
      <c r="B130" s="181" t="s">
        <v>177</v>
      </c>
      <c r="C130" s="182" t="s">
        <v>50</v>
      </c>
      <c r="D130" s="182" t="s">
        <v>67</v>
      </c>
      <c r="E130" s="182" t="s">
        <v>336</v>
      </c>
      <c r="F130" s="180" t="s">
        <v>299</v>
      </c>
      <c r="G130" s="50"/>
      <c r="H130" s="52">
        <f>H131</f>
        <v>508.4</v>
      </c>
      <c r="I130" s="60" t="e">
        <f>I131</f>
        <v>#REF!</v>
      </c>
      <c r="J130" s="187">
        <f>J131</f>
        <v>469.7</v>
      </c>
      <c r="K130" s="47">
        <f t="shared" si="7"/>
        <v>92.38788355625492</v>
      </c>
    </row>
    <row r="131" spans="1:11" s="57" customFormat="1" ht="28.5" customHeight="1" x14ac:dyDescent="0.2">
      <c r="A131" s="55"/>
      <c r="B131" s="181" t="s">
        <v>118</v>
      </c>
      <c r="C131" s="182" t="s">
        <v>50</v>
      </c>
      <c r="D131" s="182" t="s">
        <v>67</v>
      </c>
      <c r="E131" s="182" t="s">
        <v>336</v>
      </c>
      <c r="F131" s="180" t="s">
        <v>85</v>
      </c>
      <c r="G131" s="50"/>
      <c r="H131" s="52">
        <v>508.4</v>
      </c>
      <c r="I131" s="60" t="e">
        <f>I137</f>
        <v>#REF!</v>
      </c>
      <c r="J131" s="267">
        <v>469.7</v>
      </c>
      <c r="K131" s="48">
        <f t="shared" si="7"/>
        <v>92.38788355625492</v>
      </c>
    </row>
    <row r="132" spans="1:11" s="57" customFormat="1" ht="18.75" customHeight="1" x14ac:dyDescent="0.2">
      <c r="A132" s="183"/>
      <c r="B132" s="184" t="s">
        <v>287</v>
      </c>
      <c r="C132" s="180" t="s">
        <v>50</v>
      </c>
      <c r="D132" s="180" t="s">
        <v>288</v>
      </c>
      <c r="E132" s="180"/>
      <c r="F132" s="180"/>
      <c r="G132" s="180"/>
      <c r="H132" s="185">
        <f t="shared" ref="H132:I134" si="8">H133</f>
        <v>6</v>
      </c>
      <c r="I132" s="185" t="e">
        <f t="shared" si="8"/>
        <v>#REF!</v>
      </c>
      <c r="J132" s="185">
        <f>J133</f>
        <v>6</v>
      </c>
      <c r="K132" s="47">
        <f t="shared" si="7"/>
        <v>100</v>
      </c>
    </row>
    <row r="133" spans="1:11" s="57" customFormat="1" ht="40.5" customHeight="1" x14ac:dyDescent="0.2">
      <c r="A133" s="183"/>
      <c r="B133" s="186" t="s">
        <v>289</v>
      </c>
      <c r="C133" s="182" t="s">
        <v>50</v>
      </c>
      <c r="D133" s="182" t="s">
        <v>288</v>
      </c>
      <c r="E133" s="180" t="s">
        <v>382</v>
      </c>
      <c r="F133" s="182"/>
      <c r="G133" s="182"/>
      <c r="H133" s="185">
        <f>H134</f>
        <v>6</v>
      </c>
      <c r="I133" s="185" t="e">
        <f t="shared" si="8"/>
        <v>#REF!</v>
      </c>
      <c r="J133" s="185">
        <f>J134</f>
        <v>6</v>
      </c>
      <c r="K133" s="47">
        <f t="shared" si="7"/>
        <v>100</v>
      </c>
    </row>
    <row r="134" spans="1:11" s="57" customFormat="1" ht="26.25" customHeight="1" x14ac:dyDescent="0.2">
      <c r="A134" s="183"/>
      <c r="B134" s="181" t="s">
        <v>177</v>
      </c>
      <c r="C134" s="182" t="s">
        <v>50</v>
      </c>
      <c r="D134" s="182" t="s">
        <v>288</v>
      </c>
      <c r="E134" s="182" t="s">
        <v>382</v>
      </c>
      <c r="F134" s="180" t="s">
        <v>32</v>
      </c>
      <c r="G134" s="182"/>
      <c r="H134" s="185">
        <f>H135</f>
        <v>6</v>
      </c>
      <c r="I134" s="185" t="e">
        <f t="shared" si="8"/>
        <v>#REF!</v>
      </c>
      <c r="J134" s="185">
        <f>J135</f>
        <v>6</v>
      </c>
      <c r="K134" s="48">
        <f t="shared" si="7"/>
        <v>100</v>
      </c>
    </row>
    <row r="135" spans="1:11" s="57" customFormat="1" ht="26.25" customHeight="1" x14ac:dyDescent="0.2">
      <c r="A135" s="183"/>
      <c r="B135" s="181" t="s">
        <v>118</v>
      </c>
      <c r="C135" s="182" t="s">
        <v>50</v>
      </c>
      <c r="D135" s="182" t="s">
        <v>288</v>
      </c>
      <c r="E135" s="182" t="s">
        <v>382</v>
      </c>
      <c r="F135" s="180" t="s">
        <v>85</v>
      </c>
      <c r="G135" s="182"/>
      <c r="H135" s="187">
        <v>6</v>
      </c>
      <c r="I135" s="187" t="e">
        <f>I137</f>
        <v>#REF!</v>
      </c>
      <c r="J135" s="187">
        <v>6</v>
      </c>
      <c r="K135" s="48">
        <f t="shared" si="7"/>
        <v>100</v>
      </c>
    </row>
    <row r="136" spans="1:11" s="5" customFormat="1" ht="18" customHeight="1" x14ac:dyDescent="0.2">
      <c r="A136" s="40"/>
      <c r="B136" s="232" t="s">
        <v>95</v>
      </c>
      <c r="C136" s="234" t="s">
        <v>50</v>
      </c>
      <c r="D136" s="234" t="s">
        <v>21</v>
      </c>
      <c r="E136" s="234"/>
      <c r="F136" s="234"/>
      <c r="G136" s="26"/>
      <c r="H136" s="29">
        <f>H137</f>
        <v>176660.99999999997</v>
      </c>
      <c r="I136" s="17"/>
      <c r="J136" s="29">
        <f>J137</f>
        <v>86319.6</v>
      </c>
      <c r="K136" s="47">
        <f t="shared" si="7"/>
        <v>48.861718206055677</v>
      </c>
    </row>
    <row r="137" spans="1:11" s="5" customFormat="1" ht="21" customHeight="1" x14ac:dyDescent="0.2">
      <c r="A137" s="40"/>
      <c r="B137" s="248" t="s">
        <v>22</v>
      </c>
      <c r="C137" s="234" t="s">
        <v>50</v>
      </c>
      <c r="D137" s="234" t="s">
        <v>23</v>
      </c>
      <c r="E137" s="238"/>
      <c r="F137" s="238"/>
      <c r="G137" s="25"/>
      <c r="H137" s="29">
        <f>H146+H156+H159+H162+H165+H181+H194+H151</f>
        <v>176660.99999999997</v>
      </c>
      <c r="I137" s="16" t="e">
        <f>SUM(I146+I151+I156+I159+#REF!+#REF!+I174+I181+I190+I194)+#REF!</f>
        <v>#REF!</v>
      </c>
      <c r="J137" s="264">
        <f>J146+J151+J156+J159+J162+J165+J181+J194</f>
        <v>86319.6</v>
      </c>
      <c r="K137" s="47">
        <f t="shared" si="7"/>
        <v>48.861718206055677</v>
      </c>
    </row>
    <row r="138" spans="1:11" s="5" customFormat="1" ht="37.5" hidden="1" customHeight="1" x14ac:dyDescent="0.2">
      <c r="A138" s="40"/>
      <c r="B138" s="232" t="s">
        <v>134</v>
      </c>
      <c r="C138" s="234" t="s">
        <v>50</v>
      </c>
      <c r="D138" s="234" t="s">
        <v>23</v>
      </c>
      <c r="E138" s="234" t="s">
        <v>133</v>
      </c>
      <c r="F138" s="238"/>
      <c r="G138" s="25"/>
      <c r="H138" s="29">
        <f>H140</f>
        <v>0</v>
      </c>
      <c r="I138" s="16"/>
      <c r="J138" s="264">
        <f>J140</f>
        <v>0</v>
      </c>
      <c r="K138" s="47" t="e">
        <f t="shared" si="7"/>
        <v>#DIV/0!</v>
      </c>
    </row>
    <row r="139" spans="1:11" s="5" customFormat="1" ht="29.25" hidden="1" customHeight="1" x14ac:dyDescent="0.2">
      <c r="A139" s="40"/>
      <c r="B139" s="236" t="s">
        <v>177</v>
      </c>
      <c r="C139" s="238" t="s">
        <v>50</v>
      </c>
      <c r="D139" s="238" t="s">
        <v>23</v>
      </c>
      <c r="E139" s="238" t="s">
        <v>133</v>
      </c>
      <c r="F139" s="238" t="s">
        <v>32</v>
      </c>
      <c r="G139" s="25"/>
      <c r="H139" s="30">
        <f>H140</f>
        <v>0</v>
      </c>
      <c r="I139" s="16"/>
      <c r="J139" s="265">
        <f>J140</f>
        <v>0</v>
      </c>
      <c r="K139" s="47" t="e">
        <f t="shared" si="7"/>
        <v>#DIV/0!</v>
      </c>
    </row>
    <row r="140" spans="1:11" s="5" customFormat="1" ht="27.75" hidden="1" customHeight="1" x14ac:dyDescent="0.2">
      <c r="A140" s="40"/>
      <c r="B140" s="236" t="s">
        <v>118</v>
      </c>
      <c r="C140" s="238" t="s">
        <v>50</v>
      </c>
      <c r="D140" s="238" t="s">
        <v>23</v>
      </c>
      <c r="E140" s="238" t="s">
        <v>133</v>
      </c>
      <c r="F140" s="238" t="s">
        <v>85</v>
      </c>
      <c r="G140" s="25"/>
      <c r="H140" s="30">
        <f>H141</f>
        <v>0</v>
      </c>
      <c r="I140" s="16"/>
      <c r="J140" s="265">
        <f>J141</f>
        <v>0</v>
      </c>
      <c r="K140" s="48" t="e">
        <f t="shared" si="7"/>
        <v>#DIV/0!</v>
      </c>
    </row>
    <row r="141" spans="1:11" s="5" customFormat="1" ht="20.25" hidden="1" customHeight="1" x14ac:dyDescent="0.2">
      <c r="A141" s="40"/>
      <c r="B141" s="236" t="s">
        <v>123</v>
      </c>
      <c r="C141" s="238" t="s">
        <v>50</v>
      </c>
      <c r="D141" s="238" t="s">
        <v>23</v>
      </c>
      <c r="E141" s="238" t="s">
        <v>133</v>
      </c>
      <c r="F141" s="238" t="s">
        <v>76</v>
      </c>
      <c r="G141" s="25"/>
      <c r="H141" s="30">
        <f>H142+H144</f>
        <v>0</v>
      </c>
      <c r="I141" s="16"/>
      <c r="J141" s="265">
        <f>J142+J144</f>
        <v>0</v>
      </c>
      <c r="K141" s="48" t="e">
        <f t="shared" si="7"/>
        <v>#DIV/0!</v>
      </c>
    </row>
    <row r="142" spans="1:11" s="5" customFormat="1" ht="18.75" hidden="1" customHeight="1" x14ac:dyDescent="0.2">
      <c r="A142" s="40"/>
      <c r="B142" s="236" t="s">
        <v>41</v>
      </c>
      <c r="C142" s="238" t="s">
        <v>50</v>
      </c>
      <c r="D142" s="238" t="s">
        <v>23</v>
      </c>
      <c r="E142" s="238" t="s">
        <v>133</v>
      </c>
      <c r="F142" s="238" t="s">
        <v>76</v>
      </c>
      <c r="G142" s="26" t="s">
        <v>34</v>
      </c>
      <c r="H142" s="30">
        <f>H143</f>
        <v>0</v>
      </c>
      <c r="I142" s="16"/>
      <c r="J142" s="265">
        <f>J143</f>
        <v>0</v>
      </c>
      <c r="K142" s="48" t="e">
        <f t="shared" si="7"/>
        <v>#DIV/0!</v>
      </c>
    </row>
    <row r="143" spans="1:11" s="5" customFormat="1" ht="18.75" hidden="1" customHeight="1" x14ac:dyDescent="0.2">
      <c r="A143" s="40"/>
      <c r="B143" s="236" t="s">
        <v>42</v>
      </c>
      <c r="C143" s="238" t="s">
        <v>50</v>
      </c>
      <c r="D143" s="238" t="s">
        <v>23</v>
      </c>
      <c r="E143" s="238" t="s">
        <v>133</v>
      </c>
      <c r="F143" s="238" t="s">
        <v>76</v>
      </c>
      <c r="G143" s="25" t="s">
        <v>11</v>
      </c>
      <c r="H143" s="30"/>
      <c r="I143" s="16"/>
      <c r="J143" s="265"/>
      <c r="K143" s="48" t="e">
        <f t="shared" si="7"/>
        <v>#DIV/0!</v>
      </c>
    </row>
    <row r="144" spans="1:11" s="5" customFormat="1" ht="18.75" hidden="1" customHeight="1" x14ac:dyDescent="0.2">
      <c r="A144" s="40"/>
      <c r="B144" s="236" t="s">
        <v>37</v>
      </c>
      <c r="C144" s="238" t="s">
        <v>50</v>
      </c>
      <c r="D144" s="238" t="s">
        <v>23</v>
      </c>
      <c r="E144" s="238" t="s">
        <v>133</v>
      </c>
      <c r="F144" s="238" t="s">
        <v>76</v>
      </c>
      <c r="G144" s="26" t="s">
        <v>35</v>
      </c>
      <c r="H144" s="30">
        <f>H145</f>
        <v>0</v>
      </c>
      <c r="I144" s="16"/>
      <c r="J144" s="265">
        <f>J145</f>
        <v>0</v>
      </c>
      <c r="K144" s="48" t="e">
        <f t="shared" si="7"/>
        <v>#DIV/0!</v>
      </c>
    </row>
    <row r="145" spans="1:11" s="5" customFormat="1" ht="17.25" hidden="1" customHeight="1" x14ac:dyDescent="0.2">
      <c r="A145" s="40"/>
      <c r="B145" s="236" t="s">
        <v>14</v>
      </c>
      <c r="C145" s="238" t="s">
        <v>50</v>
      </c>
      <c r="D145" s="238" t="s">
        <v>23</v>
      </c>
      <c r="E145" s="238" t="s">
        <v>133</v>
      </c>
      <c r="F145" s="238" t="s">
        <v>76</v>
      </c>
      <c r="G145" s="25" t="s">
        <v>15</v>
      </c>
      <c r="H145" s="30"/>
      <c r="I145" s="16"/>
      <c r="J145" s="265"/>
      <c r="K145" s="48" t="e">
        <f t="shared" si="7"/>
        <v>#DIV/0!</v>
      </c>
    </row>
    <row r="146" spans="1:11" s="5" customFormat="1" ht="29.25" customHeight="1" x14ac:dyDescent="0.2">
      <c r="A146" s="40"/>
      <c r="B146" s="308" t="s">
        <v>337</v>
      </c>
      <c r="C146" s="188">
        <v>967</v>
      </c>
      <c r="D146" s="180" t="s">
        <v>23</v>
      </c>
      <c r="E146" s="180" t="s">
        <v>338</v>
      </c>
      <c r="F146" s="238"/>
      <c r="G146" s="25"/>
      <c r="H146" s="29">
        <f>SUM(H147+H149)</f>
        <v>44507.899999999994</v>
      </c>
      <c r="I146" s="16" t="e">
        <f>SUM(I148)</f>
        <v>#REF!</v>
      </c>
      <c r="J146" s="264">
        <f>SUM(J147+J149)</f>
        <v>32332</v>
      </c>
      <c r="K146" s="47">
        <f t="shared" si="7"/>
        <v>72.64328355190878</v>
      </c>
    </row>
    <row r="147" spans="1:11" s="5" customFormat="1" ht="25.5" x14ac:dyDescent="0.2">
      <c r="A147" s="40"/>
      <c r="B147" s="181" t="s">
        <v>177</v>
      </c>
      <c r="C147" s="182" t="s">
        <v>50</v>
      </c>
      <c r="D147" s="182" t="s">
        <v>23</v>
      </c>
      <c r="E147" s="182" t="s">
        <v>338</v>
      </c>
      <c r="F147" s="234" t="s">
        <v>32</v>
      </c>
      <c r="G147" s="25"/>
      <c r="H147" s="29">
        <f>H148</f>
        <v>41271.199999999997</v>
      </c>
      <c r="I147" s="16"/>
      <c r="J147" s="264">
        <f>J148</f>
        <v>29095.3</v>
      </c>
      <c r="K147" s="47">
        <f t="shared" si="7"/>
        <v>70.497828994553103</v>
      </c>
    </row>
    <row r="148" spans="1:11" s="5" customFormat="1" ht="27" customHeight="1" x14ac:dyDescent="0.2">
      <c r="A148" s="40"/>
      <c r="B148" s="181" t="s">
        <v>118</v>
      </c>
      <c r="C148" s="182" t="s">
        <v>50</v>
      </c>
      <c r="D148" s="182" t="s">
        <v>23</v>
      </c>
      <c r="E148" s="182" t="s">
        <v>338</v>
      </c>
      <c r="F148" s="234" t="s">
        <v>85</v>
      </c>
      <c r="G148" s="25"/>
      <c r="H148" s="30">
        <v>41271.199999999997</v>
      </c>
      <c r="I148" s="17" t="e">
        <f>SUM(I150+#REF!)</f>
        <v>#REF!</v>
      </c>
      <c r="J148" s="265">
        <v>29095.3</v>
      </c>
      <c r="K148" s="48">
        <f t="shared" si="7"/>
        <v>70.497828994553103</v>
      </c>
    </row>
    <row r="149" spans="1:11" s="5" customFormat="1" ht="15.75" customHeight="1" x14ac:dyDescent="0.2">
      <c r="A149" s="40"/>
      <c r="B149" s="181" t="s">
        <v>103</v>
      </c>
      <c r="C149" s="182" t="s">
        <v>50</v>
      </c>
      <c r="D149" s="182" t="s">
        <v>23</v>
      </c>
      <c r="E149" s="182" t="s">
        <v>338</v>
      </c>
      <c r="F149" s="180" t="s">
        <v>102</v>
      </c>
      <c r="G149" s="25"/>
      <c r="H149" s="29">
        <f>H150</f>
        <v>3236.7</v>
      </c>
      <c r="I149" s="16"/>
      <c r="J149" s="264">
        <f>J150</f>
        <v>3236.7</v>
      </c>
      <c r="K149" s="47">
        <f t="shared" si="7"/>
        <v>100</v>
      </c>
    </row>
    <row r="150" spans="1:11" s="5" customFormat="1" ht="15.75" customHeight="1" x14ac:dyDescent="0.2">
      <c r="A150" s="40"/>
      <c r="B150" s="181" t="s">
        <v>87</v>
      </c>
      <c r="C150" s="182" t="s">
        <v>50</v>
      </c>
      <c r="D150" s="182" t="s">
        <v>23</v>
      </c>
      <c r="E150" s="182" t="s">
        <v>338</v>
      </c>
      <c r="F150" s="180" t="s">
        <v>88</v>
      </c>
      <c r="G150" s="25" t="s">
        <v>11</v>
      </c>
      <c r="H150" s="30">
        <v>3236.7</v>
      </c>
      <c r="I150" s="17">
        <v>8160</v>
      </c>
      <c r="J150" s="265">
        <v>3236.7</v>
      </c>
      <c r="K150" s="48">
        <f t="shared" si="7"/>
        <v>100</v>
      </c>
    </row>
    <row r="151" spans="1:11" s="5" customFormat="1" ht="42" customHeight="1" x14ac:dyDescent="0.2">
      <c r="A151" s="40"/>
      <c r="B151" s="308" t="s">
        <v>339</v>
      </c>
      <c r="C151" s="188">
        <v>967</v>
      </c>
      <c r="D151" s="180" t="s">
        <v>23</v>
      </c>
      <c r="E151" s="180" t="s">
        <v>340</v>
      </c>
      <c r="F151" s="180"/>
      <c r="G151" s="25"/>
      <c r="H151" s="29">
        <f>SUM(H153+H154)</f>
        <v>10154.699999999999</v>
      </c>
      <c r="I151" s="16" t="e">
        <f>SUM(I153)</f>
        <v>#REF!</v>
      </c>
      <c r="J151" s="264">
        <f>SUM(J153+J154)</f>
        <v>5882.5999999999995</v>
      </c>
      <c r="K151" s="47">
        <f t="shared" ref="K151:K158" si="9">SUM(J151/H151*100)</f>
        <v>57.929825597998949</v>
      </c>
    </row>
    <row r="152" spans="1:11" s="5" customFormat="1" ht="27.75" customHeight="1" x14ac:dyDescent="0.2">
      <c r="A152" s="40"/>
      <c r="B152" s="181" t="s">
        <v>177</v>
      </c>
      <c r="C152" s="182" t="s">
        <v>50</v>
      </c>
      <c r="D152" s="182" t="s">
        <v>23</v>
      </c>
      <c r="E152" s="182" t="s">
        <v>340</v>
      </c>
      <c r="F152" s="180" t="s">
        <v>32</v>
      </c>
      <c r="G152" s="25"/>
      <c r="H152" s="29">
        <f>H153</f>
        <v>9330.2999999999993</v>
      </c>
      <c r="I152" s="16"/>
      <c r="J152" s="264">
        <f>J153</f>
        <v>5058.2</v>
      </c>
      <c r="K152" s="47">
        <f t="shared" si="9"/>
        <v>54.212619101207892</v>
      </c>
    </row>
    <row r="153" spans="1:11" s="5" customFormat="1" ht="25.5" customHeight="1" x14ac:dyDescent="0.2">
      <c r="A153" s="40"/>
      <c r="B153" s="181" t="s">
        <v>118</v>
      </c>
      <c r="C153" s="182" t="s">
        <v>50</v>
      </c>
      <c r="D153" s="182" t="s">
        <v>23</v>
      </c>
      <c r="E153" s="182" t="s">
        <v>340</v>
      </c>
      <c r="F153" s="180" t="s">
        <v>85</v>
      </c>
      <c r="G153" s="25"/>
      <c r="H153" s="30">
        <v>9330.2999999999993</v>
      </c>
      <c r="I153" s="17" t="e">
        <f>SUM(#REF!+#REF!)</f>
        <v>#REF!</v>
      </c>
      <c r="J153" s="265">
        <v>5058.2</v>
      </c>
      <c r="K153" s="48">
        <f t="shared" si="9"/>
        <v>54.212619101207892</v>
      </c>
    </row>
    <row r="154" spans="1:11" s="57" customFormat="1" ht="18.75" customHeight="1" x14ac:dyDescent="0.2">
      <c r="A154" s="55"/>
      <c r="B154" s="181" t="s">
        <v>103</v>
      </c>
      <c r="C154" s="182" t="s">
        <v>50</v>
      </c>
      <c r="D154" s="182" t="s">
        <v>23</v>
      </c>
      <c r="E154" s="182" t="s">
        <v>340</v>
      </c>
      <c r="F154" s="180" t="s">
        <v>102</v>
      </c>
      <c r="G154" s="50"/>
      <c r="H154" s="51">
        <f>H155</f>
        <v>824.4</v>
      </c>
      <c r="I154" s="58" t="e">
        <f>I155</f>
        <v>#REF!</v>
      </c>
      <c r="J154" s="185">
        <f>J155</f>
        <v>824.4</v>
      </c>
      <c r="K154" s="47">
        <f t="shared" si="9"/>
        <v>100</v>
      </c>
    </row>
    <row r="155" spans="1:11" s="57" customFormat="1" ht="18" customHeight="1" x14ac:dyDescent="0.2">
      <c r="A155" s="55"/>
      <c r="B155" s="181" t="s">
        <v>87</v>
      </c>
      <c r="C155" s="182" t="s">
        <v>50</v>
      </c>
      <c r="D155" s="182" t="s">
        <v>23</v>
      </c>
      <c r="E155" s="182" t="s">
        <v>340</v>
      </c>
      <c r="F155" s="180" t="s">
        <v>88</v>
      </c>
      <c r="G155" s="50"/>
      <c r="H155" s="52">
        <v>824.4</v>
      </c>
      <c r="I155" s="60" t="e">
        <f>I157+I158</f>
        <v>#REF!</v>
      </c>
      <c r="J155" s="267">
        <v>824.4</v>
      </c>
      <c r="K155" s="48">
        <f t="shared" si="9"/>
        <v>100</v>
      </c>
    </row>
    <row r="156" spans="1:11" s="5" customFormat="1" ht="54" customHeight="1" x14ac:dyDescent="0.2">
      <c r="A156" s="40"/>
      <c r="B156" s="252" t="s">
        <v>341</v>
      </c>
      <c r="C156" s="188">
        <v>967</v>
      </c>
      <c r="D156" s="180" t="s">
        <v>23</v>
      </c>
      <c r="E156" s="309" t="s">
        <v>342</v>
      </c>
      <c r="F156" s="182"/>
      <c r="G156" s="25"/>
      <c r="H156" s="29">
        <f>SUM(H158)</f>
        <v>6579</v>
      </c>
      <c r="I156" s="16" t="e">
        <f>SUM(I158)</f>
        <v>#REF!</v>
      </c>
      <c r="J156" s="264">
        <f>SUM(J158)</f>
        <v>0</v>
      </c>
      <c r="K156" s="47">
        <f t="shared" si="9"/>
        <v>0</v>
      </c>
    </row>
    <row r="157" spans="1:11" s="5" customFormat="1" ht="25.5" x14ac:dyDescent="0.2">
      <c r="A157" s="40"/>
      <c r="B157" s="181" t="s">
        <v>177</v>
      </c>
      <c r="C157" s="182" t="s">
        <v>50</v>
      </c>
      <c r="D157" s="182" t="s">
        <v>23</v>
      </c>
      <c r="E157" s="275" t="s">
        <v>342</v>
      </c>
      <c r="F157" s="180" t="s">
        <v>32</v>
      </c>
      <c r="G157" s="25"/>
      <c r="H157" s="30">
        <f>H158</f>
        <v>6579</v>
      </c>
      <c r="I157" s="16"/>
      <c r="J157" s="265">
        <f>J158</f>
        <v>0</v>
      </c>
      <c r="K157" s="48">
        <f t="shared" si="9"/>
        <v>0</v>
      </c>
    </row>
    <row r="158" spans="1:11" s="5" customFormat="1" ht="25.5" customHeight="1" x14ac:dyDescent="0.2">
      <c r="A158" s="40"/>
      <c r="B158" s="181" t="s">
        <v>118</v>
      </c>
      <c r="C158" s="182" t="s">
        <v>50</v>
      </c>
      <c r="D158" s="182" t="s">
        <v>23</v>
      </c>
      <c r="E158" s="275" t="s">
        <v>342</v>
      </c>
      <c r="F158" s="180" t="s">
        <v>85</v>
      </c>
      <c r="G158" s="25"/>
      <c r="H158" s="30">
        <v>6579</v>
      </c>
      <c r="I158" s="17" t="e">
        <f>SUM(#REF!+#REF!)</f>
        <v>#REF!</v>
      </c>
      <c r="J158" s="265">
        <v>0</v>
      </c>
      <c r="K158" s="48">
        <f t="shared" si="9"/>
        <v>0</v>
      </c>
    </row>
    <row r="159" spans="1:11" s="5" customFormat="1" ht="57.75" customHeight="1" x14ac:dyDescent="0.2">
      <c r="A159" s="40"/>
      <c r="B159" s="252" t="s">
        <v>343</v>
      </c>
      <c r="C159" s="188">
        <v>967</v>
      </c>
      <c r="D159" s="180" t="s">
        <v>23</v>
      </c>
      <c r="E159" s="180" t="s">
        <v>344</v>
      </c>
      <c r="F159" s="182"/>
      <c r="G159" s="25"/>
      <c r="H159" s="29">
        <f>SUM(H161)</f>
        <v>2788.5</v>
      </c>
      <c r="I159" s="16" t="e">
        <f>SUM(I161)</f>
        <v>#REF!</v>
      </c>
      <c r="J159" s="264">
        <f>SUM(J161)</f>
        <v>2788.5</v>
      </c>
      <c r="K159" s="47">
        <f t="shared" ref="K159:K164" si="10">SUM(J159/H159*100)</f>
        <v>100</v>
      </c>
    </row>
    <row r="160" spans="1:11" s="5" customFormat="1" ht="27.75" customHeight="1" x14ac:dyDescent="0.2">
      <c r="A160" s="40"/>
      <c r="B160" s="181" t="s">
        <v>177</v>
      </c>
      <c r="C160" s="182" t="s">
        <v>50</v>
      </c>
      <c r="D160" s="182" t="s">
        <v>23</v>
      </c>
      <c r="E160" s="182" t="s">
        <v>344</v>
      </c>
      <c r="F160" s="180" t="s">
        <v>32</v>
      </c>
      <c r="G160" s="25"/>
      <c r="H160" s="30">
        <f>H161</f>
        <v>2788.5</v>
      </c>
      <c r="I160" s="17" t="e">
        <f>SUM(#REF!+#REF!)</f>
        <v>#REF!</v>
      </c>
      <c r="J160" s="265">
        <f>J161</f>
        <v>2788.5</v>
      </c>
      <c r="K160" s="48">
        <f t="shared" si="10"/>
        <v>100</v>
      </c>
    </row>
    <row r="161" spans="1:11" s="5" customFormat="1" ht="25.5" customHeight="1" x14ac:dyDescent="0.2">
      <c r="A161" s="40"/>
      <c r="B161" s="181" t="s">
        <v>118</v>
      </c>
      <c r="C161" s="182" t="s">
        <v>50</v>
      </c>
      <c r="D161" s="182" t="s">
        <v>23</v>
      </c>
      <c r="E161" s="182" t="s">
        <v>344</v>
      </c>
      <c r="F161" s="180" t="s">
        <v>85</v>
      </c>
      <c r="G161" s="25"/>
      <c r="H161" s="30">
        <v>2788.5</v>
      </c>
      <c r="I161" s="17" t="e">
        <f>SUM(#REF!+#REF!)</f>
        <v>#REF!</v>
      </c>
      <c r="J161" s="265">
        <v>2788.5</v>
      </c>
      <c r="K161" s="48">
        <f t="shared" si="10"/>
        <v>100</v>
      </c>
    </row>
    <row r="162" spans="1:11" s="57" customFormat="1" ht="53.25" customHeight="1" x14ac:dyDescent="0.2">
      <c r="A162" s="55"/>
      <c r="B162" s="252" t="s">
        <v>345</v>
      </c>
      <c r="C162" s="188">
        <v>967</v>
      </c>
      <c r="D162" s="180" t="s">
        <v>23</v>
      </c>
      <c r="E162" s="180" t="s">
        <v>346</v>
      </c>
      <c r="F162" s="182"/>
      <c r="G162" s="50"/>
      <c r="H162" s="51">
        <f>H163</f>
        <v>67314.399999999994</v>
      </c>
      <c r="I162" s="56">
        <f>SUM(I168)</f>
        <v>0</v>
      </c>
      <c r="J162" s="185">
        <f>J163</f>
        <v>0</v>
      </c>
      <c r="K162" s="48">
        <f t="shared" si="10"/>
        <v>0</v>
      </c>
    </row>
    <row r="163" spans="1:11" s="57" customFormat="1" ht="30" customHeight="1" x14ac:dyDescent="0.2">
      <c r="A163" s="55"/>
      <c r="B163" s="181" t="s">
        <v>177</v>
      </c>
      <c r="C163" s="182" t="s">
        <v>50</v>
      </c>
      <c r="D163" s="182" t="s">
        <v>23</v>
      </c>
      <c r="E163" s="182" t="s">
        <v>346</v>
      </c>
      <c r="F163" s="180" t="s">
        <v>32</v>
      </c>
      <c r="G163" s="50"/>
      <c r="H163" s="51">
        <f>H164</f>
        <v>67314.399999999994</v>
      </c>
      <c r="I163" s="56"/>
      <c r="J163" s="185">
        <f>J164</f>
        <v>0</v>
      </c>
      <c r="K163" s="48">
        <f t="shared" si="10"/>
        <v>0</v>
      </c>
    </row>
    <row r="164" spans="1:11" s="57" customFormat="1" ht="29.25" customHeight="1" x14ac:dyDescent="0.2">
      <c r="A164" s="55"/>
      <c r="B164" s="181" t="s">
        <v>118</v>
      </c>
      <c r="C164" s="182" t="s">
        <v>50</v>
      </c>
      <c r="D164" s="182" t="s">
        <v>23</v>
      </c>
      <c r="E164" s="182" t="s">
        <v>346</v>
      </c>
      <c r="F164" s="180" t="s">
        <v>85</v>
      </c>
      <c r="G164" s="50"/>
      <c r="H164" s="52">
        <v>67314.399999999994</v>
      </c>
      <c r="I164" s="56"/>
      <c r="J164" s="187">
        <v>0</v>
      </c>
      <c r="K164" s="48">
        <f t="shared" si="10"/>
        <v>0</v>
      </c>
    </row>
    <row r="165" spans="1:11" s="5" customFormat="1" ht="68.25" customHeight="1" x14ac:dyDescent="0.2">
      <c r="A165" s="40"/>
      <c r="B165" s="252" t="s">
        <v>347</v>
      </c>
      <c r="C165" s="188">
        <v>967</v>
      </c>
      <c r="D165" s="180" t="s">
        <v>23</v>
      </c>
      <c r="E165" s="180" t="s">
        <v>348</v>
      </c>
      <c r="F165" s="182"/>
      <c r="G165" s="25"/>
      <c r="H165" s="29">
        <f>SUM(H167)</f>
        <v>27841.4</v>
      </c>
      <c r="I165" s="17"/>
      <c r="J165" s="264">
        <f>SUM(J167)</f>
        <v>27841.4</v>
      </c>
      <c r="K165" s="47">
        <f t="shared" ref="K165:K178" si="11">SUM(J165/H165*100)</f>
        <v>100</v>
      </c>
    </row>
    <row r="166" spans="1:11" s="5" customFormat="1" ht="25.5" x14ac:dyDescent="0.2">
      <c r="A166" s="40"/>
      <c r="B166" s="181" t="s">
        <v>177</v>
      </c>
      <c r="C166" s="182" t="s">
        <v>50</v>
      </c>
      <c r="D166" s="182" t="s">
        <v>23</v>
      </c>
      <c r="E166" s="182" t="s">
        <v>348</v>
      </c>
      <c r="F166" s="180" t="s">
        <v>32</v>
      </c>
      <c r="G166" s="25"/>
      <c r="H166" s="30">
        <f>H167</f>
        <v>27841.4</v>
      </c>
      <c r="I166" s="17"/>
      <c r="J166" s="265">
        <f>J167</f>
        <v>27841.4</v>
      </c>
      <c r="K166" s="48">
        <f t="shared" si="11"/>
        <v>100</v>
      </c>
    </row>
    <row r="167" spans="1:11" s="5" customFormat="1" ht="30" customHeight="1" x14ac:dyDescent="0.2">
      <c r="A167" s="40"/>
      <c r="B167" s="181" t="s">
        <v>118</v>
      </c>
      <c r="C167" s="182" t="s">
        <v>50</v>
      </c>
      <c r="D167" s="182" t="s">
        <v>23</v>
      </c>
      <c r="E167" s="182" t="s">
        <v>348</v>
      </c>
      <c r="F167" s="180" t="s">
        <v>85</v>
      </c>
      <c r="G167" s="25"/>
      <c r="H167" s="30">
        <v>27841.4</v>
      </c>
      <c r="I167" s="17"/>
      <c r="J167" s="265">
        <v>27841.4</v>
      </c>
      <c r="K167" s="48">
        <f t="shared" si="11"/>
        <v>100</v>
      </c>
    </row>
    <row r="168" spans="1:11" s="5" customFormat="1" ht="30" hidden="1" customHeight="1" x14ac:dyDescent="0.2">
      <c r="A168" s="40"/>
      <c r="B168" s="236" t="s">
        <v>128</v>
      </c>
      <c r="C168" s="238" t="s">
        <v>50</v>
      </c>
      <c r="D168" s="238" t="s">
        <v>23</v>
      </c>
      <c r="E168" s="238" t="s">
        <v>139</v>
      </c>
      <c r="F168" s="238" t="s">
        <v>76</v>
      </c>
      <c r="G168" s="25"/>
      <c r="H168" s="30">
        <f>H169+H170+H171</f>
        <v>2989.8</v>
      </c>
      <c r="I168" s="17"/>
      <c r="J168" s="265">
        <f>J169+J170+J171</f>
        <v>2989.8</v>
      </c>
      <c r="K168" s="47">
        <f t="shared" si="11"/>
        <v>100</v>
      </c>
    </row>
    <row r="169" spans="1:11" s="5" customFormat="1" ht="15.75" hidden="1" customHeight="1" x14ac:dyDescent="0.2">
      <c r="A169" s="40"/>
      <c r="B169" s="236" t="s">
        <v>36</v>
      </c>
      <c r="C169" s="238" t="s">
        <v>50</v>
      </c>
      <c r="D169" s="238" t="s">
        <v>23</v>
      </c>
      <c r="E169" s="238" t="s">
        <v>139</v>
      </c>
      <c r="F169" s="238" t="s">
        <v>76</v>
      </c>
      <c r="G169" s="25" t="s">
        <v>11</v>
      </c>
      <c r="H169" s="30">
        <v>2951</v>
      </c>
      <c r="I169" s="17"/>
      <c r="J169" s="265">
        <v>2951</v>
      </c>
      <c r="K169" s="48">
        <f t="shared" si="11"/>
        <v>100</v>
      </c>
    </row>
    <row r="170" spans="1:11" s="5" customFormat="1" ht="15.75" hidden="1" customHeight="1" x14ac:dyDescent="0.2">
      <c r="A170" s="40"/>
      <c r="B170" s="236" t="s">
        <v>12</v>
      </c>
      <c r="C170" s="238" t="s">
        <v>50</v>
      </c>
      <c r="D170" s="238" t="s">
        <v>23</v>
      </c>
      <c r="E170" s="238" t="s">
        <v>139</v>
      </c>
      <c r="F170" s="238" t="s">
        <v>76</v>
      </c>
      <c r="G170" s="25" t="s">
        <v>13</v>
      </c>
      <c r="H170" s="30">
        <v>23.8</v>
      </c>
      <c r="I170" s="17"/>
      <c r="J170" s="265">
        <v>23.8</v>
      </c>
      <c r="K170" s="48">
        <f t="shared" si="11"/>
        <v>100</v>
      </c>
    </row>
    <row r="171" spans="1:11" s="5" customFormat="1" ht="15.75" hidden="1" customHeight="1" x14ac:dyDescent="0.2">
      <c r="A171" s="40"/>
      <c r="B171" s="236" t="s">
        <v>37</v>
      </c>
      <c r="C171" s="238" t="s">
        <v>50</v>
      </c>
      <c r="D171" s="238" t="s">
        <v>23</v>
      </c>
      <c r="E171" s="238" t="s">
        <v>139</v>
      </c>
      <c r="F171" s="238" t="s">
        <v>76</v>
      </c>
      <c r="G171" s="26" t="s">
        <v>35</v>
      </c>
      <c r="H171" s="30">
        <f>H173</f>
        <v>15</v>
      </c>
      <c r="I171" s="17"/>
      <c r="J171" s="265">
        <f>J173</f>
        <v>15</v>
      </c>
      <c r="K171" s="48">
        <f t="shared" si="11"/>
        <v>100</v>
      </c>
    </row>
    <row r="172" spans="1:11" s="5" customFormat="1" ht="18.75" hidden="1" customHeight="1" x14ac:dyDescent="0.2">
      <c r="A172" s="40"/>
      <c r="B172" s="236" t="s">
        <v>14</v>
      </c>
      <c r="C172" s="238" t="s">
        <v>50</v>
      </c>
      <c r="D172" s="238" t="s">
        <v>23</v>
      </c>
      <c r="E172" s="238" t="s">
        <v>125</v>
      </c>
      <c r="F172" s="238" t="s">
        <v>76</v>
      </c>
      <c r="G172" s="25" t="s">
        <v>15</v>
      </c>
      <c r="H172" s="30"/>
      <c r="I172" s="17"/>
      <c r="J172" s="265"/>
      <c r="K172" s="48" t="e">
        <f t="shared" si="11"/>
        <v>#DIV/0!</v>
      </c>
    </row>
    <row r="173" spans="1:11" s="5" customFormat="1" ht="15" hidden="1" customHeight="1" x14ac:dyDescent="0.2">
      <c r="A173" s="40"/>
      <c r="B173" s="236" t="s">
        <v>16</v>
      </c>
      <c r="C173" s="238" t="s">
        <v>50</v>
      </c>
      <c r="D173" s="238" t="s">
        <v>23</v>
      </c>
      <c r="E173" s="238" t="s">
        <v>139</v>
      </c>
      <c r="F173" s="238" t="s">
        <v>76</v>
      </c>
      <c r="G173" s="25" t="s">
        <v>17</v>
      </c>
      <c r="H173" s="30">
        <v>15</v>
      </c>
      <c r="I173" s="17"/>
      <c r="J173" s="265">
        <v>15</v>
      </c>
      <c r="K173" s="48">
        <f t="shared" si="11"/>
        <v>100</v>
      </c>
    </row>
    <row r="174" spans="1:11" s="5" customFormat="1" ht="18" hidden="1" customHeight="1" x14ac:dyDescent="0.2">
      <c r="A174" s="40"/>
      <c r="B174" s="251" t="s">
        <v>62</v>
      </c>
      <c r="C174" s="249">
        <v>967</v>
      </c>
      <c r="D174" s="234" t="s">
        <v>23</v>
      </c>
      <c r="E174" s="234" t="s">
        <v>82</v>
      </c>
      <c r="F174" s="238"/>
      <c r="G174" s="25"/>
      <c r="H174" s="29">
        <f>SUM(H175)</f>
        <v>0</v>
      </c>
      <c r="I174" s="16">
        <f>SUM(I175)</f>
        <v>200</v>
      </c>
      <c r="J174" s="264">
        <f>SUM(J175)</f>
        <v>0</v>
      </c>
      <c r="K174" s="48" t="e">
        <f t="shared" si="11"/>
        <v>#DIV/0!</v>
      </c>
    </row>
    <row r="175" spans="1:11" s="5" customFormat="1" ht="18" hidden="1" customHeight="1" x14ac:dyDescent="0.2">
      <c r="A175" s="40"/>
      <c r="B175" s="236" t="s">
        <v>77</v>
      </c>
      <c r="C175" s="250">
        <v>967</v>
      </c>
      <c r="D175" s="238" t="s">
        <v>23</v>
      </c>
      <c r="E175" s="238" t="s">
        <v>82</v>
      </c>
      <c r="F175" s="238" t="s">
        <v>76</v>
      </c>
      <c r="G175" s="25"/>
      <c r="H175" s="30">
        <f>SUM(H176:H177)</f>
        <v>0</v>
      </c>
      <c r="I175" s="17">
        <f>SUM(I176:I177)</f>
        <v>200</v>
      </c>
      <c r="J175" s="265">
        <f>SUM(J176:J177)</f>
        <v>0</v>
      </c>
      <c r="K175" s="48" t="e">
        <f t="shared" si="11"/>
        <v>#DIV/0!</v>
      </c>
    </row>
    <row r="176" spans="1:11" s="5" customFormat="1" ht="19.5" hidden="1" customHeight="1" x14ac:dyDescent="0.2">
      <c r="A176" s="40"/>
      <c r="B176" s="236" t="s">
        <v>36</v>
      </c>
      <c r="C176" s="250">
        <v>967</v>
      </c>
      <c r="D176" s="238" t="s">
        <v>23</v>
      </c>
      <c r="E176" s="238" t="s">
        <v>82</v>
      </c>
      <c r="F176" s="238" t="s">
        <v>76</v>
      </c>
      <c r="G176" s="25" t="s">
        <v>11</v>
      </c>
      <c r="H176" s="30"/>
      <c r="I176" s="17">
        <v>180</v>
      </c>
      <c r="J176" s="265"/>
      <c r="K176" s="48" t="e">
        <f t="shared" si="11"/>
        <v>#DIV/0!</v>
      </c>
    </row>
    <row r="177" spans="1:11" s="5" customFormat="1" ht="16.5" hidden="1" customHeight="1" x14ac:dyDescent="0.2">
      <c r="A177" s="40"/>
      <c r="B177" s="236" t="s">
        <v>16</v>
      </c>
      <c r="C177" s="250">
        <v>967</v>
      </c>
      <c r="D177" s="238" t="s">
        <v>23</v>
      </c>
      <c r="E177" s="238" t="s">
        <v>82</v>
      </c>
      <c r="F177" s="238" t="s">
        <v>76</v>
      </c>
      <c r="G177" s="25" t="s">
        <v>17</v>
      </c>
      <c r="H177" s="30"/>
      <c r="I177" s="17">
        <v>20</v>
      </c>
      <c r="J177" s="265"/>
      <c r="K177" s="48" t="e">
        <f t="shared" si="11"/>
        <v>#DIV/0!</v>
      </c>
    </row>
    <row r="178" spans="1:11" s="5" customFormat="1" ht="16.5" hidden="1" customHeight="1" x14ac:dyDescent="0.2">
      <c r="A178" s="40"/>
      <c r="B178" s="251" t="s">
        <v>107</v>
      </c>
      <c r="C178" s="249">
        <v>967</v>
      </c>
      <c r="D178" s="234" t="s">
        <v>23</v>
      </c>
      <c r="E178" s="234" t="s">
        <v>108</v>
      </c>
      <c r="F178" s="234"/>
      <c r="G178" s="26"/>
      <c r="H178" s="29">
        <f>H179</f>
        <v>0</v>
      </c>
      <c r="I178" s="17"/>
      <c r="J178" s="264">
        <f>J179</f>
        <v>0</v>
      </c>
      <c r="K178" s="48" t="e">
        <f t="shared" si="11"/>
        <v>#DIV/0!</v>
      </c>
    </row>
    <row r="179" spans="1:11" s="5" customFormat="1" ht="15.75" hidden="1" customHeight="1" x14ac:dyDescent="0.2">
      <c r="A179" s="40"/>
      <c r="B179" s="236" t="s">
        <v>177</v>
      </c>
      <c r="C179" s="238" t="s">
        <v>50</v>
      </c>
      <c r="D179" s="238" t="s">
        <v>23</v>
      </c>
      <c r="E179" s="238" t="s">
        <v>108</v>
      </c>
      <c r="F179" s="238" t="s">
        <v>32</v>
      </c>
      <c r="G179" s="26"/>
      <c r="H179" s="30">
        <f>H180</f>
        <v>0</v>
      </c>
      <c r="I179" s="17"/>
      <c r="J179" s="265">
        <f>J180</f>
        <v>0</v>
      </c>
      <c r="K179" s="45"/>
    </row>
    <row r="180" spans="1:11" s="5" customFormat="1" ht="15.75" hidden="1" customHeight="1" x14ac:dyDescent="0.2">
      <c r="A180" s="40"/>
      <c r="B180" s="236" t="s">
        <v>77</v>
      </c>
      <c r="C180" s="238" t="s">
        <v>50</v>
      </c>
      <c r="D180" s="238" t="s">
        <v>23</v>
      </c>
      <c r="E180" s="238" t="s">
        <v>108</v>
      </c>
      <c r="F180" s="238" t="s">
        <v>85</v>
      </c>
      <c r="G180" s="26"/>
      <c r="H180" s="30"/>
      <c r="I180" s="17"/>
      <c r="J180" s="265"/>
      <c r="K180" s="45"/>
    </row>
    <row r="181" spans="1:11" s="5" customFormat="1" ht="51.75" customHeight="1" x14ac:dyDescent="0.2">
      <c r="A181" s="40"/>
      <c r="B181" s="308" t="s">
        <v>349</v>
      </c>
      <c r="C181" s="188">
        <v>967</v>
      </c>
      <c r="D181" s="180" t="s">
        <v>23</v>
      </c>
      <c r="E181" s="310" t="s">
        <v>350</v>
      </c>
      <c r="F181" s="182"/>
      <c r="G181" s="26"/>
      <c r="H181" s="29">
        <f>SUM(H183)</f>
        <v>873.8</v>
      </c>
      <c r="I181" s="16">
        <f>SUM(I183)</f>
        <v>3960</v>
      </c>
      <c r="J181" s="264">
        <f>SUM(J183)</f>
        <v>873.8</v>
      </c>
      <c r="K181" s="47">
        <f t="shared" ref="K181:K196" si="12">SUM(J181/H181*100)</f>
        <v>100</v>
      </c>
    </row>
    <row r="182" spans="1:11" s="5" customFormat="1" ht="25.5" x14ac:dyDescent="0.2">
      <c r="A182" s="40"/>
      <c r="B182" s="181" t="s">
        <v>177</v>
      </c>
      <c r="C182" s="182" t="s">
        <v>50</v>
      </c>
      <c r="D182" s="182" t="s">
        <v>23</v>
      </c>
      <c r="E182" s="311" t="s">
        <v>350</v>
      </c>
      <c r="F182" s="180" t="s">
        <v>32</v>
      </c>
      <c r="G182" s="25"/>
      <c r="H182" s="30">
        <f>H183</f>
        <v>873.8</v>
      </c>
      <c r="I182" s="17">
        <f>SUM(I184:I188)</f>
        <v>3660</v>
      </c>
      <c r="J182" s="265">
        <f>J183</f>
        <v>873.8</v>
      </c>
      <c r="K182" s="48">
        <f t="shared" si="12"/>
        <v>100</v>
      </c>
    </row>
    <row r="183" spans="1:11" s="5" customFormat="1" ht="27" customHeight="1" x14ac:dyDescent="0.2">
      <c r="A183" s="40"/>
      <c r="B183" s="181" t="s">
        <v>118</v>
      </c>
      <c r="C183" s="182" t="s">
        <v>50</v>
      </c>
      <c r="D183" s="182" t="s">
        <v>23</v>
      </c>
      <c r="E183" s="311" t="s">
        <v>350</v>
      </c>
      <c r="F183" s="180" t="s">
        <v>85</v>
      </c>
      <c r="G183" s="25"/>
      <c r="H183" s="30">
        <v>873.8</v>
      </c>
      <c r="I183" s="17">
        <f>SUM(I185:I189)</f>
        <v>3960</v>
      </c>
      <c r="J183" s="265">
        <v>873.8</v>
      </c>
      <c r="K183" s="48">
        <f t="shared" si="12"/>
        <v>100</v>
      </c>
    </row>
    <row r="184" spans="1:11" s="5" customFormat="1" ht="27" hidden="1" customHeight="1" x14ac:dyDescent="0.2">
      <c r="A184" s="40"/>
      <c r="B184" s="236" t="s">
        <v>128</v>
      </c>
      <c r="C184" s="250">
        <v>967</v>
      </c>
      <c r="D184" s="238" t="s">
        <v>23</v>
      </c>
      <c r="E184" s="238" t="s">
        <v>140</v>
      </c>
      <c r="F184" s="238" t="s">
        <v>76</v>
      </c>
      <c r="G184" s="25"/>
      <c r="H184" s="30">
        <f>H185+H186+H187</f>
        <v>5925.2</v>
      </c>
      <c r="I184" s="17"/>
      <c r="J184" s="265">
        <f>J185+J186+J187</f>
        <v>5925.2</v>
      </c>
      <c r="K184" s="47">
        <f t="shared" si="12"/>
        <v>100</v>
      </c>
    </row>
    <row r="185" spans="1:11" s="5" customFormat="1" ht="15" hidden="1" x14ac:dyDescent="0.2">
      <c r="A185" s="40"/>
      <c r="B185" s="236" t="s">
        <v>42</v>
      </c>
      <c r="C185" s="250">
        <v>967</v>
      </c>
      <c r="D185" s="238" t="s">
        <v>23</v>
      </c>
      <c r="E185" s="238" t="s">
        <v>140</v>
      </c>
      <c r="F185" s="238" t="s">
        <v>76</v>
      </c>
      <c r="G185" s="25" t="s">
        <v>11</v>
      </c>
      <c r="H185" s="30">
        <v>4999.3</v>
      </c>
      <c r="I185" s="17">
        <v>3560</v>
      </c>
      <c r="J185" s="265">
        <v>4999.3</v>
      </c>
      <c r="K185" s="48">
        <f t="shared" si="12"/>
        <v>100</v>
      </c>
    </row>
    <row r="186" spans="1:11" s="5" customFormat="1" ht="15" hidden="1" x14ac:dyDescent="0.2">
      <c r="A186" s="40"/>
      <c r="B186" s="236" t="s">
        <v>12</v>
      </c>
      <c r="C186" s="250">
        <v>967</v>
      </c>
      <c r="D186" s="238" t="s">
        <v>23</v>
      </c>
      <c r="E186" s="238" t="s">
        <v>140</v>
      </c>
      <c r="F186" s="238" t="s">
        <v>76</v>
      </c>
      <c r="G186" s="25" t="s">
        <v>13</v>
      </c>
      <c r="H186" s="30"/>
      <c r="I186" s="17">
        <v>100</v>
      </c>
      <c r="J186" s="265"/>
      <c r="K186" s="48" t="e">
        <f t="shared" si="12"/>
        <v>#DIV/0!</v>
      </c>
    </row>
    <row r="187" spans="1:11" s="5" customFormat="1" ht="17.25" hidden="1" customHeight="1" x14ac:dyDescent="0.2">
      <c r="A187" s="40"/>
      <c r="B187" s="236" t="s">
        <v>37</v>
      </c>
      <c r="C187" s="250">
        <v>967</v>
      </c>
      <c r="D187" s="238" t="s">
        <v>23</v>
      </c>
      <c r="E187" s="238" t="s">
        <v>140</v>
      </c>
      <c r="F187" s="238" t="s">
        <v>76</v>
      </c>
      <c r="G187" s="26" t="s">
        <v>35</v>
      </c>
      <c r="H187" s="30">
        <f>H188+H189</f>
        <v>925.9</v>
      </c>
      <c r="I187" s="17"/>
      <c r="J187" s="265">
        <f>J188+J189</f>
        <v>925.9</v>
      </c>
      <c r="K187" s="48">
        <f t="shared" si="12"/>
        <v>100</v>
      </c>
    </row>
    <row r="188" spans="1:11" s="5" customFormat="1" ht="13.5" hidden="1" customHeight="1" x14ac:dyDescent="0.2">
      <c r="A188" s="40"/>
      <c r="B188" s="236" t="s">
        <v>14</v>
      </c>
      <c r="C188" s="250">
        <v>967</v>
      </c>
      <c r="D188" s="238" t="s">
        <v>23</v>
      </c>
      <c r="E188" s="238" t="s">
        <v>140</v>
      </c>
      <c r="F188" s="238" t="s">
        <v>76</v>
      </c>
      <c r="G188" s="25" t="s">
        <v>15</v>
      </c>
      <c r="H188" s="30">
        <v>925.9</v>
      </c>
      <c r="I188" s="17"/>
      <c r="J188" s="265">
        <v>925.9</v>
      </c>
      <c r="K188" s="48">
        <f t="shared" si="12"/>
        <v>100</v>
      </c>
    </row>
    <row r="189" spans="1:11" s="5" customFormat="1" ht="13.5" hidden="1" customHeight="1" x14ac:dyDescent="0.2">
      <c r="A189" s="40"/>
      <c r="B189" s="236" t="s">
        <v>16</v>
      </c>
      <c r="C189" s="250">
        <v>967</v>
      </c>
      <c r="D189" s="238" t="s">
        <v>23</v>
      </c>
      <c r="E189" s="238" t="s">
        <v>140</v>
      </c>
      <c r="F189" s="238" t="s">
        <v>76</v>
      </c>
      <c r="G189" s="25" t="s">
        <v>17</v>
      </c>
      <c r="H189" s="30">
        <v>0</v>
      </c>
      <c r="I189" s="17">
        <v>300</v>
      </c>
      <c r="J189" s="265">
        <v>0</v>
      </c>
      <c r="K189" s="48" t="e">
        <f t="shared" si="12"/>
        <v>#DIV/0!</v>
      </c>
    </row>
    <row r="190" spans="1:11" s="5" customFormat="1" ht="17.25" hidden="1" customHeight="1" x14ac:dyDescent="0.2">
      <c r="A190" s="40"/>
      <c r="B190" s="232" t="s">
        <v>63</v>
      </c>
      <c r="C190" s="234" t="s">
        <v>50</v>
      </c>
      <c r="D190" s="234" t="s">
        <v>23</v>
      </c>
      <c r="E190" s="234" t="s">
        <v>38</v>
      </c>
      <c r="F190" s="234"/>
      <c r="G190" s="26"/>
      <c r="H190" s="29">
        <f>SUM(H192)</f>
        <v>0</v>
      </c>
      <c r="I190" s="16">
        <f>SUM(I192)</f>
        <v>100</v>
      </c>
      <c r="J190" s="264">
        <f>SUM(J192)</f>
        <v>0</v>
      </c>
      <c r="K190" s="48" t="e">
        <f t="shared" si="12"/>
        <v>#DIV/0!</v>
      </c>
    </row>
    <row r="191" spans="1:11" s="5" customFormat="1" ht="16.5" hidden="1" customHeight="1" x14ac:dyDescent="0.2">
      <c r="A191" s="40"/>
      <c r="B191" s="236" t="s">
        <v>177</v>
      </c>
      <c r="C191" s="238" t="s">
        <v>50</v>
      </c>
      <c r="D191" s="238" t="s">
        <v>23</v>
      </c>
      <c r="E191" s="238" t="s">
        <v>38</v>
      </c>
      <c r="F191" s="238" t="s">
        <v>32</v>
      </c>
      <c r="G191" s="25"/>
      <c r="H191" s="30">
        <f>H192</f>
        <v>0</v>
      </c>
      <c r="I191" s="16"/>
      <c r="J191" s="265">
        <f>J192</f>
        <v>0</v>
      </c>
      <c r="K191" s="48" t="e">
        <f t="shared" si="12"/>
        <v>#DIV/0!</v>
      </c>
    </row>
    <row r="192" spans="1:11" s="5" customFormat="1" ht="16.5" hidden="1" customHeight="1" x14ac:dyDescent="0.2">
      <c r="A192" s="40"/>
      <c r="B192" s="236" t="s">
        <v>178</v>
      </c>
      <c r="C192" s="238" t="s">
        <v>50</v>
      </c>
      <c r="D192" s="238" t="s">
        <v>23</v>
      </c>
      <c r="E192" s="238" t="s">
        <v>38</v>
      </c>
      <c r="F192" s="238" t="s">
        <v>85</v>
      </c>
      <c r="G192" s="25"/>
      <c r="H192" s="30">
        <v>0</v>
      </c>
      <c r="I192" s="17">
        <f>SUM(I193)</f>
        <v>100</v>
      </c>
      <c r="J192" s="265">
        <v>0</v>
      </c>
      <c r="K192" s="48" t="e">
        <f t="shared" si="12"/>
        <v>#DIV/0!</v>
      </c>
    </row>
    <row r="193" spans="1:11" s="5" customFormat="1" ht="15.75" hidden="1" customHeight="1" x14ac:dyDescent="0.2">
      <c r="A193" s="40"/>
      <c r="B193" s="236" t="s">
        <v>36</v>
      </c>
      <c r="C193" s="238" t="s">
        <v>50</v>
      </c>
      <c r="D193" s="238" t="s">
        <v>23</v>
      </c>
      <c r="E193" s="238" t="s">
        <v>83</v>
      </c>
      <c r="F193" s="238" t="s">
        <v>76</v>
      </c>
      <c r="G193" s="25" t="s">
        <v>11</v>
      </c>
      <c r="H193" s="30">
        <v>100</v>
      </c>
      <c r="I193" s="17">
        <v>100</v>
      </c>
      <c r="J193" s="265">
        <v>100</v>
      </c>
      <c r="K193" s="48">
        <f t="shared" si="12"/>
        <v>100</v>
      </c>
    </row>
    <row r="194" spans="1:11" s="5" customFormat="1" ht="56.25" customHeight="1" x14ac:dyDescent="0.2">
      <c r="A194" s="40"/>
      <c r="B194" s="308" t="s">
        <v>352</v>
      </c>
      <c r="C194" s="188">
        <v>967</v>
      </c>
      <c r="D194" s="180" t="s">
        <v>23</v>
      </c>
      <c r="E194" s="310" t="s">
        <v>351</v>
      </c>
      <c r="F194" s="182"/>
      <c r="G194" s="25"/>
      <c r="H194" s="29">
        <f>SUM(H195)</f>
        <v>16601.3</v>
      </c>
      <c r="I194" s="16">
        <f>SUM(I196)</f>
        <v>2330</v>
      </c>
      <c r="J194" s="264">
        <f>SUM(J195)</f>
        <v>16601.3</v>
      </c>
      <c r="K194" s="47">
        <f t="shared" si="12"/>
        <v>100</v>
      </c>
    </row>
    <row r="195" spans="1:11" s="5" customFormat="1" ht="29.25" customHeight="1" x14ac:dyDescent="0.2">
      <c r="A195" s="40"/>
      <c r="B195" s="181" t="s">
        <v>177</v>
      </c>
      <c r="C195" s="182" t="s">
        <v>50</v>
      </c>
      <c r="D195" s="182" t="s">
        <v>23</v>
      </c>
      <c r="E195" s="311" t="s">
        <v>351</v>
      </c>
      <c r="F195" s="180" t="s">
        <v>32</v>
      </c>
      <c r="G195" s="25"/>
      <c r="H195" s="30">
        <f>H196</f>
        <v>16601.3</v>
      </c>
      <c r="I195" s="17">
        <v>2330</v>
      </c>
      <c r="J195" s="265">
        <f>J196</f>
        <v>16601.3</v>
      </c>
      <c r="K195" s="48">
        <f t="shared" si="12"/>
        <v>100</v>
      </c>
    </row>
    <row r="196" spans="1:11" s="5" customFormat="1" ht="25.5" x14ac:dyDescent="0.2">
      <c r="A196" s="40"/>
      <c r="B196" s="181" t="s">
        <v>118</v>
      </c>
      <c r="C196" s="182" t="s">
        <v>50</v>
      </c>
      <c r="D196" s="182" t="s">
        <v>23</v>
      </c>
      <c r="E196" s="311" t="s">
        <v>351</v>
      </c>
      <c r="F196" s="180" t="s">
        <v>85</v>
      </c>
      <c r="G196" s="25"/>
      <c r="H196" s="30">
        <v>16601.3</v>
      </c>
      <c r="I196" s="17">
        <v>2330</v>
      </c>
      <c r="J196" s="265">
        <v>16601.3</v>
      </c>
      <c r="K196" s="48">
        <f t="shared" si="12"/>
        <v>100</v>
      </c>
    </row>
    <row r="197" spans="1:11" s="5" customFormat="1" ht="15" x14ac:dyDescent="0.2">
      <c r="A197" s="40"/>
      <c r="B197" s="232" t="s">
        <v>96</v>
      </c>
      <c r="C197" s="234" t="s">
        <v>50</v>
      </c>
      <c r="D197" s="234" t="s">
        <v>24</v>
      </c>
      <c r="E197" s="234"/>
      <c r="F197" s="234"/>
      <c r="G197" s="26"/>
      <c r="H197" s="29">
        <f>H198+H202</f>
        <v>2126</v>
      </c>
      <c r="I197" s="17"/>
      <c r="J197" s="264">
        <f>J198+J202</f>
        <v>1617</v>
      </c>
      <c r="K197" s="47">
        <f t="shared" ref="K197:K235" si="13">SUM(J197/H197*100)</f>
        <v>76.058325493885221</v>
      </c>
    </row>
    <row r="198" spans="1:11" s="5" customFormat="1" ht="25.5" x14ac:dyDescent="0.2">
      <c r="A198" s="40"/>
      <c r="B198" s="232" t="s">
        <v>74</v>
      </c>
      <c r="C198" s="234" t="s">
        <v>50</v>
      </c>
      <c r="D198" s="234" t="s">
        <v>75</v>
      </c>
      <c r="E198" s="234"/>
      <c r="F198" s="234"/>
      <c r="G198" s="26"/>
      <c r="H198" s="29">
        <f>H199</f>
        <v>200</v>
      </c>
      <c r="I198" s="17"/>
      <c r="J198" s="264">
        <f>J199</f>
        <v>3</v>
      </c>
      <c r="K198" s="47">
        <f t="shared" si="13"/>
        <v>1.5</v>
      </c>
    </row>
    <row r="199" spans="1:11" s="5" customFormat="1" ht="67.5" customHeight="1" x14ac:dyDescent="0.2">
      <c r="A199" s="40"/>
      <c r="B199" s="179" t="s">
        <v>383</v>
      </c>
      <c r="C199" s="180" t="s">
        <v>50</v>
      </c>
      <c r="D199" s="180" t="s">
        <v>75</v>
      </c>
      <c r="E199" s="180" t="s">
        <v>353</v>
      </c>
      <c r="F199" s="182"/>
      <c r="G199" s="25"/>
      <c r="H199" s="29">
        <f>SUM(H201)</f>
        <v>200</v>
      </c>
      <c r="I199" s="17"/>
      <c r="J199" s="264">
        <f>SUM(J201)</f>
        <v>3</v>
      </c>
      <c r="K199" s="47">
        <f t="shared" si="13"/>
        <v>1.5</v>
      </c>
    </row>
    <row r="200" spans="1:11" s="5" customFormat="1" ht="25.5" x14ac:dyDescent="0.2">
      <c r="A200" s="40"/>
      <c r="B200" s="181" t="s">
        <v>177</v>
      </c>
      <c r="C200" s="182" t="s">
        <v>50</v>
      </c>
      <c r="D200" s="182" t="s">
        <v>75</v>
      </c>
      <c r="E200" s="182" t="s">
        <v>353</v>
      </c>
      <c r="F200" s="180" t="s">
        <v>32</v>
      </c>
      <c r="G200" s="25"/>
      <c r="H200" s="30">
        <f>H201</f>
        <v>200</v>
      </c>
      <c r="I200" s="17"/>
      <c r="J200" s="265">
        <f>J201</f>
        <v>3</v>
      </c>
      <c r="K200" s="48">
        <f t="shared" si="13"/>
        <v>1.5</v>
      </c>
    </row>
    <row r="201" spans="1:11" s="5" customFormat="1" ht="24.75" customHeight="1" x14ac:dyDescent="0.2">
      <c r="A201" s="40"/>
      <c r="B201" s="181" t="s">
        <v>118</v>
      </c>
      <c r="C201" s="182" t="s">
        <v>50</v>
      </c>
      <c r="D201" s="182" t="s">
        <v>75</v>
      </c>
      <c r="E201" s="182" t="s">
        <v>353</v>
      </c>
      <c r="F201" s="180" t="s">
        <v>85</v>
      </c>
      <c r="G201" s="25"/>
      <c r="H201" s="30">
        <v>200</v>
      </c>
      <c r="I201" s="17"/>
      <c r="J201" s="265">
        <v>3</v>
      </c>
      <c r="K201" s="48">
        <f t="shared" si="13"/>
        <v>1.5</v>
      </c>
    </row>
    <row r="202" spans="1:11" s="5" customFormat="1" ht="17.25" customHeight="1" x14ac:dyDescent="0.2">
      <c r="A202" s="40"/>
      <c r="B202" s="232" t="s">
        <v>159</v>
      </c>
      <c r="C202" s="234" t="s">
        <v>50</v>
      </c>
      <c r="D202" s="234" t="s">
        <v>158</v>
      </c>
      <c r="E202" s="238"/>
      <c r="F202" s="238"/>
      <c r="G202" s="25"/>
      <c r="H202" s="29">
        <f>SUM(H206+H209+H212+H218+H221+H224+H227)</f>
        <v>1926</v>
      </c>
      <c r="I202" s="16" t="e">
        <f>SUM(#REF!+I203+#REF!+I212+#REF!)</f>
        <v>#REF!</v>
      </c>
      <c r="J202" s="264">
        <f>SUM(J206+J209+J212+J218+J221+J224+J227)</f>
        <v>1614</v>
      </c>
      <c r="K202" s="48">
        <f t="shared" si="13"/>
        <v>83.800623052959494</v>
      </c>
    </row>
    <row r="203" spans="1:11" s="5" customFormat="1" ht="40.5" hidden="1" customHeight="1" x14ac:dyDescent="0.2">
      <c r="A203" s="40"/>
      <c r="B203" s="179" t="s">
        <v>333</v>
      </c>
      <c r="C203" s="180" t="s">
        <v>50</v>
      </c>
      <c r="D203" s="180" t="s">
        <v>158</v>
      </c>
      <c r="E203" s="182" t="s">
        <v>168</v>
      </c>
      <c r="F203" s="182"/>
      <c r="G203" s="25"/>
      <c r="H203" s="29">
        <f>SUM(H205)</f>
        <v>0</v>
      </c>
      <c r="I203" s="21" t="e">
        <f>SUM(I205)</f>
        <v>#REF!</v>
      </c>
      <c r="J203" s="264">
        <f>SUM(J205)</f>
        <v>0</v>
      </c>
      <c r="K203" s="48" t="e">
        <f t="shared" si="13"/>
        <v>#DIV/0!</v>
      </c>
    </row>
    <row r="204" spans="1:11" s="5" customFormat="1" ht="27" hidden="1" customHeight="1" x14ac:dyDescent="0.2">
      <c r="A204" s="40"/>
      <c r="B204" s="181" t="s">
        <v>177</v>
      </c>
      <c r="C204" s="182" t="s">
        <v>50</v>
      </c>
      <c r="D204" s="182" t="s">
        <v>158</v>
      </c>
      <c r="E204" s="182" t="s">
        <v>168</v>
      </c>
      <c r="F204" s="180" t="s">
        <v>32</v>
      </c>
      <c r="G204" s="25"/>
      <c r="H204" s="30">
        <f>H205</f>
        <v>0</v>
      </c>
      <c r="I204" s="21"/>
      <c r="J204" s="265">
        <f>J205</f>
        <v>0</v>
      </c>
      <c r="K204" s="48" t="e">
        <f t="shared" si="13"/>
        <v>#DIV/0!</v>
      </c>
    </row>
    <row r="205" spans="1:11" s="5" customFormat="1" ht="25.5" hidden="1" x14ac:dyDescent="0.2">
      <c r="A205" s="40"/>
      <c r="B205" s="181" t="s">
        <v>118</v>
      </c>
      <c r="C205" s="182" t="s">
        <v>50</v>
      </c>
      <c r="D205" s="182" t="s">
        <v>158</v>
      </c>
      <c r="E205" s="182" t="s">
        <v>168</v>
      </c>
      <c r="F205" s="180" t="s">
        <v>85</v>
      </c>
      <c r="G205" s="25"/>
      <c r="H205" s="30">
        <v>0</v>
      </c>
      <c r="I205" s="22" t="e">
        <f>SUM(#REF!)</f>
        <v>#REF!</v>
      </c>
      <c r="J205" s="265">
        <v>0</v>
      </c>
      <c r="K205" s="48" t="e">
        <f t="shared" si="13"/>
        <v>#DIV/0!</v>
      </c>
    </row>
    <row r="206" spans="1:11" s="4" customFormat="1" ht="42" customHeight="1" x14ac:dyDescent="0.2">
      <c r="A206" s="40"/>
      <c r="B206" s="179" t="s">
        <v>354</v>
      </c>
      <c r="C206" s="180" t="s">
        <v>50</v>
      </c>
      <c r="D206" s="180" t="s">
        <v>158</v>
      </c>
      <c r="E206" s="180" t="s">
        <v>355</v>
      </c>
      <c r="F206" s="182"/>
      <c r="G206" s="26"/>
      <c r="H206" s="29">
        <f>SUM(H208)</f>
        <v>800</v>
      </c>
      <c r="I206" s="21">
        <f>SUM(I208)</f>
        <v>80</v>
      </c>
      <c r="J206" s="264">
        <f>SUM(J208)</f>
        <v>800</v>
      </c>
      <c r="K206" s="47">
        <f t="shared" si="13"/>
        <v>100</v>
      </c>
    </row>
    <row r="207" spans="1:11" s="4" customFormat="1" ht="25.5" x14ac:dyDescent="0.2">
      <c r="A207" s="40"/>
      <c r="B207" s="181" t="s">
        <v>177</v>
      </c>
      <c r="C207" s="182" t="s">
        <v>50</v>
      </c>
      <c r="D207" s="180" t="s">
        <v>158</v>
      </c>
      <c r="E207" s="182" t="s">
        <v>355</v>
      </c>
      <c r="F207" s="180" t="s">
        <v>32</v>
      </c>
      <c r="G207" s="26"/>
      <c r="H207" s="30">
        <f>H208</f>
        <v>800</v>
      </c>
      <c r="I207" s="21"/>
      <c r="J207" s="265">
        <f>J208</f>
        <v>800</v>
      </c>
      <c r="K207" s="48">
        <f t="shared" si="13"/>
        <v>100</v>
      </c>
    </row>
    <row r="208" spans="1:11" s="4" customFormat="1" ht="28.5" customHeight="1" x14ac:dyDescent="0.2">
      <c r="A208" s="40"/>
      <c r="B208" s="181" t="s">
        <v>118</v>
      </c>
      <c r="C208" s="182" t="s">
        <v>50</v>
      </c>
      <c r="D208" s="180" t="s">
        <v>158</v>
      </c>
      <c r="E208" s="182" t="s">
        <v>355</v>
      </c>
      <c r="F208" s="180" t="s">
        <v>85</v>
      </c>
      <c r="G208" s="25"/>
      <c r="H208" s="30">
        <v>800</v>
      </c>
      <c r="I208" s="22">
        <f>SUM(I210:I211)</f>
        <v>80</v>
      </c>
      <c r="J208" s="265">
        <v>800</v>
      </c>
      <c r="K208" s="48">
        <f t="shared" si="13"/>
        <v>100</v>
      </c>
    </row>
    <row r="209" spans="1:11" s="4" customFormat="1" ht="79.5" customHeight="1" x14ac:dyDescent="0.2">
      <c r="A209" s="40"/>
      <c r="B209" s="179" t="s">
        <v>356</v>
      </c>
      <c r="C209" s="180" t="s">
        <v>50</v>
      </c>
      <c r="D209" s="180" t="s">
        <v>158</v>
      </c>
      <c r="E209" s="180" t="s">
        <v>357</v>
      </c>
      <c r="F209" s="180"/>
      <c r="G209" s="26"/>
      <c r="H209" s="29">
        <f>SUM(H211)</f>
        <v>220</v>
      </c>
      <c r="I209" s="21">
        <f>SUM(I211)</f>
        <v>80</v>
      </c>
      <c r="J209" s="264">
        <f>SUM(J211)</f>
        <v>208</v>
      </c>
      <c r="K209" s="47">
        <f>SUM(J209/H209*100)</f>
        <v>94.545454545454547</v>
      </c>
    </row>
    <row r="210" spans="1:11" s="4" customFormat="1" ht="25.5" x14ac:dyDescent="0.2">
      <c r="A210" s="40"/>
      <c r="B210" s="181" t="s">
        <v>177</v>
      </c>
      <c r="C210" s="182" t="s">
        <v>50</v>
      </c>
      <c r="D210" s="180" t="s">
        <v>158</v>
      </c>
      <c r="E210" s="182" t="s">
        <v>357</v>
      </c>
      <c r="F210" s="180" t="s">
        <v>32</v>
      </c>
      <c r="G210" s="26"/>
      <c r="H210" s="30">
        <f>H211</f>
        <v>220</v>
      </c>
      <c r="I210" s="21"/>
      <c r="J210" s="265">
        <f>J211</f>
        <v>208</v>
      </c>
      <c r="K210" s="48">
        <f>SUM(J210/H210*100)</f>
        <v>94.545454545454547</v>
      </c>
    </row>
    <row r="211" spans="1:11" s="4" customFormat="1" ht="28.5" customHeight="1" x14ac:dyDescent="0.2">
      <c r="A211" s="40"/>
      <c r="B211" s="181" t="s">
        <v>118</v>
      </c>
      <c r="C211" s="182" t="s">
        <v>50</v>
      </c>
      <c r="D211" s="180" t="s">
        <v>158</v>
      </c>
      <c r="E211" s="182" t="s">
        <v>357</v>
      </c>
      <c r="F211" s="180" t="s">
        <v>85</v>
      </c>
      <c r="G211" s="25"/>
      <c r="H211" s="30">
        <v>220</v>
      </c>
      <c r="I211" s="22">
        <f>SUM(I213:I214)</f>
        <v>80</v>
      </c>
      <c r="J211" s="265">
        <v>208</v>
      </c>
      <c r="K211" s="48">
        <f>SUM(J211/H211*100)</f>
        <v>94.545454545454547</v>
      </c>
    </row>
    <row r="212" spans="1:11" s="4" customFormat="1" ht="54" customHeight="1" x14ac:dyDescent="0.2">
      <c r="A212" s="40"/>
      <c r="B212" s="179" t="s">
        <v>358</v>
      </c>
      <c r="C212" s="180" t="s">
        <v>50</v>
      </c>
      <c r="D212" s="180" t="s">
        <v>158</v>
      </c>
      <c r="E212" s="180" t="s">
        <v>359</v>
      </c>
      <c r="F212" s="182"/>
      <c r="G212" s="26"/>
      <c r="H212" s="29">
        <f>SUM(H214)</f>
        <v>136</v>
      </c>
      <c r="I212" s="21">
        <f>SUM(I214)</f>
        <v>80</v>
      </c>
      <c r="J212" s="264">
        <f>SUM(J214)</f>
        <v>136</v>
      </c>
      <c r="K212" s="47">
        <f t="shared" si="13"/>
        <v>100</v>
      </c>
    </row>
    <row r="213" spans="1:11" s="4" customFormat="1" ht="25.5" x14ac:dyDescent="0.2">
      <c r="A213" s="40"/>
      <c r="B213" s="181" t="s">
        <v>177</v>
      </c>
      <c r="C213" s="182" t="s">
        <v>50</v>
      </c>
      <c r="D213" s="180" t="s">
        <v>158</v>
      </c>
      <c r="E213" s="182" t="s">
        <v>359</v>
      </c>
      <c r="F213" s="180" t="s">
        <v>32</v>
      </c>
      <c r="G213" s="26"/>
      <c r="H213" s="30">
        <f>H214</f>
        <v>136</v>
      </c>
      <c r="I213" s="21"/>
      <c r="J213" s="265">
        <f>J214</f>
        <v>136</v>
      </c>
      <c r="K213" s="48">
        <f t="shared" si="13"/>
        <v>100</v>
      </c>
    </row>
    <row r="214" spans="1:11" s="4" customFormat="1" ht="28.5" customHeight="1" x14ac:dyDescent="0.2">
      <c r="A214" s="40"/>
      <c r="B214" s="181" t="s">
        <v>118</v>
      </c>
      <c r="C214" s="182" t="s">
        <v>50</v>
      </c>
      <c r="D214" s="180" t="s">
        <v>158</v>
      </c>
      <c r="E214" s="182" t="s">
        <v>359</v>
      </c>
      <c r="F214" s="180" t="s">
        <v>85</v>
      </c>
      <c r="G214" s="25"/>
      <c r="H214" s="30">
        <v>136</v>
      </c>
      <c r="I214" s="22">
        <f>SUM(I216:I217)</f>
        <v>80</v>
      </c>
      <c r="J214" s="265">
        <v>136</v>
      </c>
      <c r="K214" s="48">
        <f t="shared" si="13"/>
        <v>100</v>
      </c>
    </row>
    <row r="215" spans="1:11" s="4" customFormat="1" ht="80.25" hidden="1" customHeight="1" x14ac:dyDescent="0.2">
      <c r="A215" s="40"/>
      <c r="B215" s="179" t="s">
        <v>334</v>
      </c>
      <c r="C215" s="180" t="s">
        <v>50</v>
      </c>
      <c r="D215" s="180" t="s">
        <v>158</v>
      </c>
      <c r="E215" s="180" t="s">
        <v>135</v>
      </c>
      <c r="F215" s="180"/>
      <c r="G215" s="25"/>
      <c r="H215" s="30">
        <f>H216</f>
        <v>0</v>
      </c>
      <c r="I215" s="22"/>
      <c r="J215" s="265">
        <f>J216</f>
        <v>0</v>
      </c>
      <c r="K215" s="47" t="e">
        <f t="shared" si="13"/>
        <v>#DIV/0!</v>
      </c>
    </row>
    <row r="216" spans="1:11" s="4" customFormat="1" ht="25.5" hidden="1" customHeight="1" x14ac:dyDescent="0.2">
      <c r="A216" s="40"/>
      <c r="B216" s="181" t="s">
        <v>177</v>
      </c>
      <c r="C216" s="182" t="s">
        <v>50</v>
      </c>
      <c r="D216" s="182" t="s">
        <v>158</v>
      </c>
      <c r="E216" s="182" t="s">
        <v>135</v>
      </c>
      <c r="F216" s="180" t="s">
        <v>32</v>
      </c>
      <c r="G216" s="25"/>
      <c r="H216" s="30">
        <f>H217</f>
        <v>0</v>
      </c>
      <c r="I216" s="22">
        <v>20</v>
      </c>
      <c r="J216" s="265">
        <f>J217</f>
        <v>0</v>
      </c>
      <c r="K216" s="48" t="e">
        <f t="shared" si="13"/>
        <v>#DIV/0!</v>
      </c>
    </row>
    <row r="217" spans="1:11" s="4" customFormat="1" ht="27.75" hidden="1" customHeight="1" x14ac:dyDescent="0.2">
      <c r="A217" s="40"/>
      <c r="B217" s="181" t="s">
        <v>118</v>
      </c>
      <c r="C217" s="182" t="s">
        <v>50</v>
      </c>
      <c r="D217" s="182" t="s">
        <v>158</v>
      </c>
      <c r="E217" s="182" t="s">
        <v>135</v>
      </c>
      <c r="F217" s="180" t="s">
        <v>85</v>
      </c>
      <c r="G217" s="25"/>
      <c r="H217" s="30">
        <v>0</v>
      </c>
      <c r="I217" s="22">
        <v>60</v>
      </c>
      <c r="J217" s="265">
        <v>0</v>
      </c>
      <c r="K217" s="48" t="e">
        <f t="shared" si="13"/>
        <v>#DIV/0!</v>
      </c>
    </row>
    <row r="218" spans="1:11" s="4" customFormat="1" ht="90" customHeight="1" x14ac:dyDescent="0.2">
      <c r="A218" s="40"/>
      <c r="B218" s="189" t="s">
        <v>361</v>
      </c>
      <c r="C218" s="180" t="s">
        <v>50</v>
      </c>
      <c r="D218" s="180" t="s">
        <v>158</v>
      </c>
      <c r="E218" s="180" t="s">
        <v>360</v>
      </c>
      <c r="F218" s="180"/>
      <c r="G218" s="49"/>
      <c r="H218" s="51">
        <f>SUM(H220)</f>
        <v>306</v>
      </c>
      <c r="I218" s="22"/>
      <c r="J218" s="265">
        <f>J219</f>
        <v>6</v>
      </c>
      <c r="K218" s="48">
        <f t="shared" ref="K218:K226" si="14">SUM(J218/H218*100)</f>
        <v>1.9607843137254901</v>
      </c>
    </row>
    <row r="219" spans="1:11" s="4" customFormat="1" ht="25.5" customHeight="1" x14ac:dyDescent="0.2">
      <c r="A219" s="40"/>
      <c r="B219" s="181" t="s">
        <v>177</v>
      </c>
      <c r="C219" s="182" t="s">
        <v>50</v>
      </c>
      <c r="D219" s="182" t="s">
        <v>158</v>
      </c>
      <c r="E219" s="182" t="s">
        <v>360</v>
      </c>
      <c r="F219" s="180" t="s">
        <v>32</v>
      </c>
      <c r="G219" s="49"/>
      <c r="H219" s="52">
        <f>H220</f>
        <v>306</v>
      </c>
      <c r="I219" s="22"/>
      <c r="J219" s="265">
        <f>J220</f>
        <v>6</v>
      </c>
      <c r="K219" s="48">
        <f t="shared" si="14"/>
        <v>1.9607843137254901</v>
      </c>
    </row>
    <row r="220" spans="1:11" s="4" customFormat="1" ht="33" customHeight="1" x14ac:dyDescent="0.2">
      <c r="A220" s="40"/>
      <c r="B220" s="181" t="s">
        <v>118</v>
      </c>
      <c r="C220" s="182" t="s">
        <v>50</v>
      </c>
      <c r="D220" s="182" t="s">
        <v>158</v>
      </c>
      <c r="E220" s="182" t="s">
        <v>360</v>
      </c>
      <c r="F220" s="180" t="s">
        <v>85</v>
      </c>
      <c r="G220" s="50"/>
      <c r="H220" s="52">
        <v>306</v>
      </c>
      <c r="I220" s="22"/>
      <c r="J220" s="265">
        <v>6</v>
      </c>
      <c r="K220" s="48">
        <f t="shared" si="14"/>
        <v>1.9607843137254901</v>
      </c>
    </row>
    <row r="221" spans="1:11" s="4" customFormat="1" ht="96.75" customHeight="1" x14ac:dyDescent="0.2">
      <c r="A221" s="40"/>
      <c r="B221" s="179" t="s">
        <v>362</v>
      </c>
      <c r="C221" s="180" t="s">
        <v>50</v>
      </c>
      <c r="D221" s="180" t="s">
        <v>158</v>
      </c>
      <c r="E221" s="180" t="s">
        <v>363</v>
      </c>
      <c r="F221" s="180"/>
      <c r="G221" s="49"/>
      <c r="H221" s="51">
        <f>SUM(H223)</f>
        <v>192</v>
      </c>
      <c r="I221" s="22"/>
      <c r="J221" s="265">
        <f>J222</f>
        <v>192</v>
      </c>
      <c r="K221" s="48">
        <f t="shared" si="14"/>
        <v>100</v>
      </c>
    </row>
    <row r="222" spans="1:11" s="4" customFormat="1" ht="25.5" customHeight="1" x14ac:dyDescent="0.2">
      <c r="A222" s="40"/>
      <c r="B222" s="181" t="s">
        <v>177</v>
      </c>
      <c r="C222" s="182" t="s">
        <v>50</v>
      </c>
      <c r="D222" s="180" t="s">
        <v>158</v>
      </c>
      <c r="E222" s="182" t="s">
        <v>363</v>
      </c>
      <c r="F222" s="180" t="s">
        <v>32</v>
      </c>
      <c r="G222" s="49"/>
      <c r="H222" s="52">
        <f>H223</f>
        <v>192</v>
      </c>
      <c r="I222" s="22"/>
      <c r="J222" s="265">
        <f>J223</f>
        <v>192</v>
      </c>
      <c r="K222" s="48">
        <f t="shared" si="14"/>
        <v>100</v>
      </c>
    </row>
    <row r="223" spans="1:11" s="4" customFormat="1" ht="33" customHeight="1" x14ac:dyDescent="0.2">
      <c r="A223" s="40"/>
      <c r="B223" s="181" t="s">
        <v>118</v>
      </c>
      <c r="C223" s="182" t="s">
        <v>50</v>
      </c>
      <c r="D223" s="180" t="s">
        <v>158</v>
      </c>
      <c r="E223" s="182" t="s">
        <v>363</v>
      </c>
      <c r="F223" s="180" t="s">
        <v>85</v>
      </c>
      <c r="G223" s="50"/>
      <c r="H223" s="52">
        <v>192</v>
      </c>
      <c r="I223" s="22"/>
      <c r="J223" s="265">
        <v>192</v>
      </c>
      <c r="K223" s="48">
        <f t="shared" si="14"/>
        <v>100</v>
      </c>
    </row>
    <row r="224" spans="1:11" s="4" customFormat="1" ht="90" customHeight="1" x14ac:dyDescent="0.2">
      <c r="A224" s="40"/>
      <c r="B224" s="179" t="s">
        <v>364</v>
      </c>
      <c r="C224" s="180" t="s">
        <v>50</v>
      </c>
      <c r="D224" s="180" t="s">
        <v>158</v>
      </c>
      <c r="E224" s="180" t="s">
        <v>365</v>
      </c>
      <c r="F224" s="182"/>
      <c r="G224" s="49"/>
      <c r="H224" s="51">
        <f>SUM(H226)</f>
        <v>136</v>
      </c>
      <c r="I224" s="22"/>
      <c r="J224" s="265">
        <f>J225</f>
        <v>136</v>
      </c>
      <c r="K224" s="48">
        <f t="shared" si="14"/>
        <v>100</v>
      </c>
    </row>
    <row r="225" spans="1:11" s="4" customFormat="1" ht="25.5" customHeight="1" x14ac:dyDescent="0.2">
      <c r="A225" s="40"/>
      <c r="B225" s="181" t="s">
        <v>177</v>
      </c>
      <c r="C225" s="182" t="s">
        <v>50</v>
      </c>
      <c r="D225" s="180" t="s">
        <v>158</v>
      </c>
      <c r="E225" s="182" t="s">
        <v>365</v>
      </c>
      <c r="F225" s="180" t="s">
        <v>32</v>
      </c>
      <c r="G225" s="49"/>
      <c r="H225" s="52">
        <f>H226</f>
        <v>136</v>
      </c>
      <c r="I225" s="22"/>
      <c r="J225" s="265">
        <f>J226</f>
        <v>136</v>
      </c>
      <c r="K225" s="48">
        <f t="shared" si="14"/>
        <v>100</v>
      </c>
    </row>
    <row r="226" spans="1:11" s="4" customFormat="1" ht="33" customHeight="1" x14ac:dyDescent="0.2">
      <c r="A226" s="40"/>
      <c r="B226" s="181" t="s">
        <v>118</v>
      </c>
      <c r="C226" s="182" t="s">
        <v>50</v>
      </c>
      <c r="D226" s="180" t="s">
        <v>158</v>
      </c>
      <c r="E226" s="182" t="s">
        <v>365</v>
      </c>
      <c r="F226" s="180" t="s">
        <v>85</v>
      </c>
      <c r="G226" s="50"/>
      <c r="H226" s="52">
        <v>136</v>
      </c>
      <c r="I226" s="22"/>
      <c r="J226" s="265">
        <v>136</v>
      </c>
      <c r="K226" s="48">
        <f t="shared" si="14"/>
        <v>100</v>
      </c>
    </row>
    <row r="227" spans="1:11" s="4" customFormat="1" ht="76.5" customHeight="1" x14ac:dyDescent="0.2">
      <c r="A227" s="40"/>
      <c r="B227" s="179" t="s">
        <v>366</v>
      </c>
      <c r="C227" s="180" t="s">
        <v>50</v>
      </c>
      <c r="D227" s="180" t="s">
        <v>158</v>
      </c>
      <c r="E227" s="180" t="s">
        <v>367</v>
      </c>
      <c r="F227" s="180"/>
      <c r="G227" s="49"/>
      <c r="H227" s="51">
        <f>SUM(H229)</f>
        <v>136</v>
      </c>
      <c r="I227" s="22"/>
      <c r="J227" s="265">
        <f>J228</f>
        <v>136</v>
      </c>
      <c r="K227" s="48">
        <f t="shared" si="13"/>
        <v>100</v>
      </c>
    </row>
    <row r="228" spans="1:11" s="4" customFormat="1" ht="25.5" customHeight="1" x14ac:dyDescent="0.2">
      <c r="A228" s="40"/>
      <c r="B228" s="181" t="s">
        <v>177</v>
      </c>
      <c r="C228" s="182" t="s">
        <v>50</v>
      </c>
      <c r="D228" s="180" t="s">
        <v>158</v>
      </c>
      <c r="E228" s="182" t="s">
        <v>367</v>
      </c>
      <c r="F228" s="180" t="s">
        <v>32</v>
      </c>
      <c r="G228" s="49"/>
      <c r="H228" s="52">
        <f>H229</f>
        <v>136</v>
      </c>
      <c r="I228" s="22"/>
      <c r="J228" s="265">
        <f>J229</f>
        <v>136</v>
      </c>
      <c r="K228" s="48">
        <f>SUM(J228/H228*100)</f>
        <v>100</v>
      </c>
    </row>
    <row r="229" spans="1:11" s="4" customFormat="1" ht="33" customHeight="1" x14ac:dyDescent="0.2">
      <c r="A229" s="40"/>
      <c r="B229" s="181" t="s">
        <v>118</v>
      </c>
      <c r="C229" s="182" t="s">
        <v>50</v>
      </c>
      <c r="D229" s="180" t="s">
        <v>158</v>
      </c>
      <c r="E229" s="182" t="s">
        <v>367</v>
      </c>
      <c r="F229" s="180" t="s">
        <v>85</v>
      </c>
      <c r="G229" s="50"/>
      <c r="H229" s="52">
        <v>136</v>
      </c>
      <c r="I229" s="22"/>
      <c r="J229" s="265">
        <v>136</v>
      </c>
      <c r="K229" s="48">
        <f t="shared" si="13"/>
        <v>100</v>
      </c>
    </row>
    <row r="230" spans="1:11" s="4" customFormat="1" ht="15.75" customHeight="1" x14ac:dyDescent="0.2">
      <c r="A230" s="40"/>
      <c r="B230" s="232" t="s">
        <v>97</v>
      </c>
      <c r="C230" s="234" t="s">
        <v>50</v>
      </c>
      <c r="D230" s="234" t="s">
        <v>111</v>
      </c>
      <c r="E230" s="234"/>
      <c r="F230" s="234"/>
      <c r="G230" s="26"/>
      <c r="H230" s="29">
        <f>SUM(H231+H242)</f>
        <v>18990</v>
      </c>
      <c r="I230" s="22"/>
      <c r="J230" s="264">
        <f>SUM(J231+J242)</f>
        <v>13876.6</v>
      </c>
      <c r="K230" s="47">
        <f t="shared" si="13"/>
        <v>73.073196419167985</v>
      </c>
    </row>
    <row r="231" spans="1:11" s="4" customFormat="1" ht="20.25" customHeight="1" x14ac:dyDescent="0.2">
      <c r="A231" s="40"/>
      <c r="B231" s="248" t="s">
        <v>25</v>
      </c>
      <c r="C231" s="234" t="s">
        <v>50</v>
      </c>
      <c r="D231" s="234" t="s">
        <v>26</v>
      </c>
      <c r="E231" s="234"/>
      <c r="F231" s="234"/>
      <c r="G231" s="26"/>
      <c r="H231" s="29">
        <f>SUM(H232)</f>
        <v>10960.3</v>
      </c>
      <c r="I231" s="22"/>
      <c r="J231" s="264">
        <f>SUM(J232)</f>
        <v>8103.8</v>
      </c>
      <c r="K231" s="47">
        <f t="shared" si="13"/>
        <v>73.937757178179424</v>
      </c>
    </row>
    <row r="232" spans="1:11" s="5" customFormat="1" ht="64.5" customHeight="1" x14ac:dyDescent="0.2">
      <c r="A232" s="40"/>
      <c r="B232" s="179" t="s">
        <v>368</v>
      </c>
      <c r="C232" s="242" t="s">
        <v>50</v>
      </c>
      <c r="D232" s="180" t="s">
        <v>26</v>
      </c>
      <c r="E232" s="180" t="s">
        <v>369</v>
      </c>
      <c r="F232" s="180"/>
      <c r="G232" s="26"/>
      <c r="H232" s="31">
        <f>H234</f>
        <v>10960.3</v>
      </c>
      <c r="I232" s="23">
        <f>I234</f>
        <v>17080</v>
      </c>
      <c r="J232" s="269">
        <f>J234</f>
        <v>8103.8</v>
      </c>
      <c r="K232" s="47">
        <f t="shared" si="13"/>
        <v>73.937757178179424</v>
      </c>
    </row>
    <row r="233" spans="1:11" s="5" customFormat="1" ht="27.75" customHeight="1" x14ac:dyDescent="0.2">
      <c r="A233" s="40"/>
      <c r="B233" s="181" t="s">
        <v>177</v>
      </c>
      <c r="C233" s="191" t="s">
        <v>50</v>
      </c>
      <c r="D233" s="182" t="s">
        <v>26</v>
      </c>
      <c r="E233" s="182" t="s">
        <v>369</v>
      </c>
      <c r="F233" s="180" t="s">
        <v>32</v>
      </c>
      <c r="G233" s="25"/>
      <c r="H233" s="32">
        <f>H234</f>
        <v>10960.3</v>
      </c>
      <c r="I233" s="23"/>
      <c r="J233" s="270">
        <f>J234</f>
        <v>8103.8</v>
      </c>
      <c r="K233" s="48">
        <f t="shared" si="13"/>
        <v>73.937757178179424</v>
      </c>
    </row>
    <row r="234" spans="1:11" s="5" customFormat="1" ht="25.5" x14ac:dyDescent="0.2">
      <c r="A234" s="40"/>
      <c r="B234" s="181" t="s">
        <v>118</v>
      </c>
      <c r="C234" s="191" t="s">
        <v>50</v>
      </c>
      <c r="D234" s="182" t="s">
        <v>26</v>
      </c>
      <c r="E234" s="182" t="s">
        <v>369</v>
      </c>
      <c r="F234" s="180" t="s">
        <v>85</v>
      </c>
      <c r="G234" s="25"/>
      <c r="H234" s="32">
        <v>10960.3</v>
      </c>
      <c r="I234" s="23">
        <f>SUM(I238:I241)</f>
        <v>17080</v>
      </c>
      <c r="J234" s="270">
        <v>8103.8</v>
      </c>
      <c r="K234" s="48">
        <f t="shared" si="13"/>
        <v>73.937757178179424</v>
      </c>
    </row>
    <row r="235" spans="1:11" s="5" customFormat="1" ht="27" hidden="1" customHeight="1" x14ac:dyDescent="0.2">
      <c r="A235" s="40"/>
      <c r="B235" s="236" t="s">
        <v>128</v>
      </c>
      <c r="C235" s="238" t="s">
        <v>50</v>
      </c>
      <c r="D235" s="238" t="s">
        <v>26</v>
      </c>
      <c r="E235" s="238" t="s">
        <v>136</v>
      </c>
      <c r="F235" s="238" t="s">
        <v>76</v>
      </c>
      <c r="G235" s="25"/>
      <c r="H235" s="32">
        <f>H236+H239+H240</f>
        <v>10361.9</v>
      </c>
      <c r="I235" s="23"/>
      <c r="J235" s="270">
        <f>J236+J239+J240</f>
        <v>10361.9</v>
      </c>
      <c r="K235" s="48">
        <f t="shared" si="13"/>
        <v>100</v>
      </c>
    </row>
    <row r="236" spans="1:11" s="5" customFormat="1" ht="15" hidden="1" x14ac:dyDescent="0.2">
      <c r="A236" s="40"/>
      <c r="B236" s="236" t="s">
        <v>41</v>
      </c>
      <c r="C236" s="238" t="s">
        <v>50</v>
      </c>
      <c r="D236" s="238" t="s">
        <v>26</v>
      </c>
      <c r="E236" s="238" t="s">
        <v>136</v>
      </c>
      <c r="F236" s="238" t="s">
        <v>76</v>
      </c>
      <c r="G236" s="26" t="s">
        <v>34</v>
      </c>
      <c r="H236" s="32">
        <f>H237+H238</f>
        <v>1589.8</v>
      </c>
      <c r="I236" s="23"/>
      <c r="J236" s="270">
        <f>J237+J238</f>
        <v>1589.8</v>
      </c>
      <c r="K236" s="45"/>
    </row>
    <row r="237" spans="1:11" s="5" customFormat="1" ht="14.25" hidden="1" customHeight="1" x14ac:dyDescent="0.2">
      <c r="A237" s="40"/>
      <c r="B237" s="236" t="s">
        <v>9</v>
      </c>
      <c r="C237" s="238" t="s">
        <v>50</v>
      </c>
      <c r="D237" s="238" t="s">
        <v>26</v>
      </c>
      <c r="E237" s="238" t="s">
        <v>136</v>
      </c>
      <c r="F237" s="238" t="s">
        <v>76</v>
      </c>
      <c r="G237" s="25" t="s">
        <v>10</v>
      </c>
      <c r="H237" s="32"/>
      <c r="I237" s="23"/>
      <c r="J237" s="270"/>
      <c r="K237" s="45"/>
    </row>
    <row r="238" spans="1:11" s="5" customFormat="1" ht="15" hidden="1" x14ac:dyDescent="0.2">
      <c r="A238" s="40"/>
      <c r="B238" s="236" t="s">
        <v>132</v>
      </c>
      <c r="C238" s="238" t="s">
        <v>50</v>
      </c>
      <c r="D238" s="238" t="s">
        <v>26</v>
      </c>
      <c r="E238" s="238" t="s">
        <v>136</v>
      </c>
      <c r="F238" s="238" t="s">
        <v>76</v>
      </c>
      <c r="G238" s="25" t="s">
        <v>11</v>
      </c>
      <c r="H238" s="32">
        <v>1589.8</v>
      </c>
      <c r="I238" s="18">
        <v>6580</v>
      </c>
      <c r="J238" s="270">
        <v>1589.8</v>
      </c>
      <c r="K238" s="45"/>
    </row>
    <row r="239" spans="1:11" s="5" customFormat="1" ht="15" hidden="1" x14ac:dyDescent="0.2">
      <c r="A239" s="40"/>
      <c r="B239" s="236" t="s">
        <v>120</v>
      </c>
      <c r="C239" s="238" t="s">
        <v>50</v>
      </c>
      <c r="D239" s="238" t="s">
        <v>26</v>
      </c>
      <c r="E239" s="238" t="s">
        <v>136</v>
      </c>
      <c r="F239" s="238" t="s">
        <v>76</v>
      </c>
      <c r="G239" s="25" t="s">
        <v>13</v>
      </c>
      <c r="H239" s="30">
        <v>8772.1</v>
      </c>
      <c r="I239" s="17">
        <v>3000</v>
      </c>
      <c r="J239" s="265">
        <v>8772.1</v>
      </c>
      <c r="K239" s="45"/>
    </row>
    <row r="240" spans="1:11" s="5" customFormat="1" ht="15" hidden="1" customHeight="1" x14ac:dyDescent="0.2">
      <c r="A240" s="40"/>
      <c r="B240" s="236" t="s">
        <v>37</v>
      </c>
      <c r="C240" s="238" t="s">
        <v>50</v>
      </c>
      <c r="D240" s="238" t="s">
        <v>26</v>
      </c>
      <c r="E240" s="238" t="s">
        <v>136</v>
      </c>
      <c r="F240" s="238" t="s">
        <v>76</v>
      </c>
      <c r="G240" s="26" t="s">
        <v>35</v>
      </c>
      <c r="H240" s="30">
        <f>H241</f>
        <v>0</v>
      </c>
      <c r="I240" s="17"/>
      <c r="J240" s="265">
        <f>J241</f>
        <v>0</v>
      </c>
      <c r="K240" s="45"/>
    </row>
    <row r="241" spans="1:11" s="4" customFormat="1" ht="14.25" hidden="1" customHeight="1" x14ac:dyDescent="0.2">
      <c r="A241" s="40"/>
      <c r="B241" s="236" t="s">
        <v>14</v>
      </c>
      <c r="C241" s="238" t="s">
        <v>50</v>
      </c>
      <c r="D241" s="238" t="s">
        <v>26</v>
      </c>
      <c r="E241" s="238" t="s">
        <v>136</v>
      </c>
      <c r="F241" s="238" t="s">
        <v>76</v>
      </c>
      <c r="G241" s="25" t="s">
        <v>15</v>
      </c>
      <c r="H241" s="30"/>
      <c r="I241" s="17">
        <v>7500</v>
      </c>
      <c r="J241" s="265"/>
      <c r="K241" s="44"/>
    </row>
    <row r="242" spans="1:11" s="4" customFormat="1" ht="17.25" customHeight="1" x14ac:dyDescent="0.2">
      <c r="A242" s="40"/>
      <c r="B242" s="235" t="s">
        <v>148</v>
      </c>
      <c r="C242" s="234" t="s">
        <v>50</v>
      </c>
      <c r="D242" s="234" t="s">
        <v>27</v>
      </c>
      <c r="E242" s="238"/>
      <c r="F242" s="238"/>
      <c r="G242" s="25"/>
      <c r="H242" s="29">
        <f>H243</f>
        <v>8029.7</v>
      </c>
      <c r="I242" s="17"/>
      <c r="J242" s="264">
        <f>J243</f>
        <v>5772.8</v>
      </c>
      <c r="K242" s="47">
        <f>SUM(J242/H242*100)</f>
        <v>71.893096877841018</v>
      </c>
    </row>
    <row r="243" spans="1:11" s="4" customFormat="1" ht="56.25" customHeight="1" x14ac:dyDescent="0.2">
      <c r="A243" s="40"/>
      <c r="B243" s="179" t="s">
        <v>370</v>
      </c>
      <c r="C243" s="242" t="s">
        <v>50</v>
      </c>
      <c r="D243" s="180" t="s">
        <v>27</v>
      </c>
      <c r="E243" s="180" t="s">
        <v>371</v>
      </c>
      <c r="F243" s="180"/>
      <c r="G243" s="26"/>
      <c r="H243" s="31">
        <f>H245</f>
        <v>8029.7</v>
      </c>
      <c r="I243" s="17"/>
      <c r="J243" s="269">
        <f>J245</f>
        <v>5772.8</v>
      </c>
      <c r="K243" s="47">
        <f t="shared" ref="K243:K287" si="15">SUM(J243/H243*100)</f>
        <v>71.893096877841018</v>
      </c>
    </row>
    <row r="244" spans="1:11" s="4" customFormat="1" ht="25.5" x14ac:dyDescent="0.2">
      <c r="A244" s="40"/>
      <c r="B244" s="181" t="s">
        <v>177</v>
      </c>
      <c r="C244" s="191" t="s">
        <v>50</v>
      </c>
      <c r="D244" s="182" t="s">
        <v>27</v>
      </c>
      <c r="E244" s="182" t="s">
        <v>371</v>
      </c>
      <c r="F244" s="180" t="s">
        <v>32</v>
      </c>
      <c r="G244" s="25"/>
      <c r="H244" s="32">
        <f>H245</f>
        <v>8029.7</v>
      </c>
      <c r="I244" s="17"/>
      <c r="J244" s="270">
        <f>J245</f>
        <v>5772.8</v>
      </c>
      <c r="K244" s="48">
        <f t="shared" si="15"/>
        <v>71.893096877841018</v>
      </c>
    </row>
    <row r="245" spans="1:11" s="4" customFormat="1" ht="27" customHeight="1" x14ac:dyDescent="0.2">
      <c r="A245" s="40"/>
      <c r="B245" s="181" t="s">
        <v>118</v>
      </c>
      <c r="C245" s="191" t="s">
        <v>50</v>
      </c>
      <c r="D245" s="182" t="s">
        <v>27</v>
      </c>
      <c r="E245" s="182" t="s">
        <v>371</v>
      </c>
      <c r="F245" s="180" t="s">
        <v>85</v>
      </c>
      <c r="G245" s="25"/>
      <c r="H245" s="32">
        <v>8029.7</v>
      </c>
      <c r="I245" s="17"/>
      <c r="J245" s="270">
        <v>5772.8</v>
      </c>
      <c r="K245" s="48">
        <f t="shared" si="15"/>
        <v>71.893096877841018</v>
      </c>
    </row>
    <row r="246" spans="1:11" s="4" customFormat="1" ht="80.25" hidden="1" customHeight="1" x14ac:dyDescent="0.2">
      <c r="A246" s="40"/>
      <c r="B246" s="179" t="s">
        <v>335</v>
      </c>
      <c r="C246" s="180" t="s">
        <v>50</v>
      </c>
      <c r="D246" s="180" t="s">
        <v>27</v>
      </c>
      <c r="E246" s="180" t="s">
        <v>135</v>
      </c>
      <c r="F246" s="182"/>
      <c r="G246" s="25"/>
      <c r="H246" s="31">
        <f>H247</f>
        <v>0</v>
      </c>
      <c r="I246" s="16"/>
      <c r="J246" s="269">
        <f>J247</f>
        <v>0</v>
      </c>
      <c r="K246" s="47" t="e">
        <f t="shared" si="15"/>
        <v>#DIV/0!</v>
      </c>
    </row>
    <row r="247" spans="1:11" s="4" customFormat="1" ht="27" hidden="1" customHeight="1" x14ac:dyDescent="0.2">
      <c r="A247" s="40"/>
      <c r="B247" s="181" t="s">
        <v>177</v>
      </c>
      <c r="C247" s="182" t="s">
        <v>50</v>
      </c>
      <c r="D247" s="182" t="s">
        <v>27</v>
      </c>
      <c r="E247" s="182" t="s">
        <v>135</v>
      </c>
      <c r="F247" s="180" t="s">
        <v>32</v>
      </c>
      <c r="G247" s="25" t="s">
        <v>10</v>
      </c>
      <c r="H247" s="32">
        <f>H248</f>
        <v>0</v>
      </c>
      <c r="I247" s="17"/>
      <c r="J247" s="270">
        <f>J248</f>
        <v>0</v>
      </c>
      <c r="K247" s="48" t="e">
        <f t="shared" si="15"/>
        <v>#DIV/0!</v>
      </c>
    </row>
    <row r="248" spans="1:11" s="4" customFormat="1" ht="25.5" hidden="1" x14ac:dyDescent="0.2">
      <c r="A248" s="40"/>
      <c r="B248" s="181" t="s">
        <v>118</v>
      </c>
      <c r="C248" s="182" t="s">
        <v>50</v>
      </c>
      <c r="D248" s="182" t="s">
        <v>27</v>
      </c>
      <c r="E248" s="182" t="s">
        <v>135</v>
      </c>
      <c r="F248" s="180" t="s">
        <v>85</v>
      </c>
      <c r="G248" s="25" t="s">
        <v>11</v>
      </c>
      <c r="H248" s="32">
        <v>0</v>
      </c>
      <c r="I248" s="17"/>
      <c r="J248" s="270">
        <v>0</v>
      </c>
      <c r="K248" s="48" t="e">
        <f t="shared" si="15"/>
        <v>#DIV/0!</v>
      </c>
    </row>
    <row r="249" spans="1:11" s="4" customFormat="1" ht="15" x14ac:dyDescent="0.2">
      <c r="A249" s="40"/>
      <c r="B249" s="232" t="s">
        <v>112</v>
      </c>
      <c r="C249" s="234" t="s">
        <v>50</v>
      </c>
      <c r="D249" s="234" t="s">
        <v>100</v>
      </c>
      <c r="E249" s="234"/>
      <c r="F249" s="234"/>
      <c r="G249" s="26"/>
      <c r="H249" s="29">
        <f>SUM(H250+H254+H258)</f>
        <v>25128.9</v>
      </c>
      <c r="I249" s="17"/>
      <c r="J249" s="264">
        <f>SUM(J250+J254+J258)</f>
        <v>16850.5</v>
      </c>
      <c r="K249" s="47">
        <f t="shared" si="15"/>
        <v>67.056257934091818</v>
      </c>
    </row>
    <row r="250" spans="1:11" s="4" customFormat="1" ht="14.25" x14ac:dyDescent="0.2">
      <c r="A250" s="41"/>
      <c r="B250" s="179" t="s">
        <v>169</v>
      </c>
      <c r="C250" s="180" t="s">
        <v>50</v>
      </c>
      <c r="D250" s="180" t="s">
        <v>170</v>
      </c>
      <c r="E250" s="180"/>
      <c r="F250" s="182"/>
      <c r="G250" s="26"/>
      <c r="H250" s="31">
        <f>SUM(H251)</f>
        <v>1109.7</v>
      </c>
      <c r="I250" s="19">
        <f>SUM(I251)</f>
        <v>83</v>
      </c>
      <c r="J250" s="269">
        <f>SUM(J251)</f>
        <v>634.20000000000005</v>
      </c>
      <c r="K250" s="47">
        <f t="shared" si="15"/>
        <v>57.150581238172485</v>
      </c>
    </row>
    <row r="251" spans="1:11" s="4" customFormat="1" ht="68.25" customHeight="1" x14ac:dyDescent="0.2">
      <c r="A251" s="41"/>
      <c r="B251" s="312" t="s">
        <v>372</v>
      </c>
      <c r="C251" s="180" t="s">
        <v>50</v>
      </c>
      <c r="D251" s="180" t="s">
        <v>170</v>
      </c>
      <c r="E251" s="180" t="s">
        <v>373</v>
      </c>
      <c r="F251" s="180"/>
      <c r="G251" s="26"/>
      <c r="H251" s="31">
        <f>SUM(H253)</f>
        <v>1109.7</v>
      </c>
      <c r="I251" s="19">
        <f>SUM(I253)</f>
        <v>83</v>
      </c>
      <c r="J251" s="269">
        <f>SUM(J253)</f>
        <v>634.20000000000005</v>
      </c>
      <c r="K251" s="47">
        <f t="shared" si="15"/>
        <v>57.150581238172485</v>
      </c>
    </row>
    <row r="252" spans="1:11" s="4" customFormat="1" ht="16.5" customHeight="1" x14ac:dyDescent="0.2">
      <c r="A252" s="41"/>
      <c r="B252" s="253" t="s">
        <v>104</v>
      </c>
      <c r="C252" s="191" t="s">
        <v>50</v>
      </c>
      <c r="D252" s="182" t="s">
        <v>170</v>
      </c>
      <c r="E252" s="182" t="s">
        <v>373</v>
      </c>
      <c r="F252" s="180" t="s">
        <v>35</v>
      </c>
      <c r="G252" s="25"/>
      <c r="H252" s="32">
        <f>H253</f>
        <v>1109.7</v>
      </c>
      <c r="I252" s="19"/>
      <c r="J252" s="270">
        <f>J253</f>
        <v>634.20000000000005</v>
      </c>
      <c r="K252" s="48">
        <f t="shared" si="15"/>
        <v>57.150581238172485</v>
      </c>
    </row>
    <row r="253" spans="1:11" s="4" customFormat="1" ht="18" customHeight="1" x14ac:dyDescent="0.2">
      <c r="A253" s="41"/>
      <c r="B253" s="253" t="s">
        <v>89</v>
      </c>
      <c r="C253" s="191" t="s">
        <v>50</v>
      </c>
      <c r="D253" s="182" t="s">
        <v>170</v>
      </c>
      <c r="E253" s="182" t="s">
        <v>373</v>
      </c>
      <c r="F253" s="180" t="s">
        <v>15</v>
      </c>
      <c r="G253" s="26"/>
      <c r="H253" s="32">
        <v>1109.7</v>
      </c>
      <c r="I253" s="18">
        <f>SUM(I254)</f>
        <v>83</v>
      </c>
      <c r="J253" s="270">
        <v>634.20000000000005</v>
      </c>
      <c r="K253" s="48">
        <f t="shared" si="15"/>
        <v>57.150581238172485</v>
      </c>
    </row>
    <row r="254" spans="1:11" s="4" customFormat="1" ht="15.75" customHeight="1" x14ac:dyDescent="0.2">
      <c r="A254" s="41"/>
      <c r="B254" s="179" t="s">
        <v>172</v>
      </c>
      <c r="C254" s="242" t="s">
        <v>50</v>
      </c>
      <c r="D254" s="180" t="s">
        <v>69</v>
      </c>
      <c r="E254" s="182"/>
      <c r="F254" s="182"/>
      <c r="G254" s="25"/>
      <c r="H254" s="31">
        <f>H255</f>
        <v>1283.2</v>
      </c>
      <c r="I254" s="19">
        <v>83</v>
      </c>
      <c r="J254" s="269">
        <f>J255</f>
        <v>941.3</v>
      </c>
      <c r="K254" s="47">
        <f t="shared" si="15"/>
        <v>73.35567331670822</v>
      </c>
    </row>
    <row r="255" spans="1:11" s="4" customFormat="1" ht="66" customHeight="1" x14ac:dyDescent="0.2">
      <c r="A255" s="41"/>
      <c r="B255" s="313" t="s">
        <v>374</v>
      </c>
      <c r="C255" s="242" t="s">
        <v>50</v>
      </c>
      <c r="D255" s="180" t="s">
        <v>69</v>
      </c>
      <c r="E255" s="180" t="s">
        <v>375</v>
      </c>
      <c r="F255" s="182"/>
      <c r="G255" s="25" t="s">
        <v>72</v>
      </c>
      <c r="H255" s="31">
        <f>H256</f>
        <v>1283.2</v>
      </c>
      <c r="I255" s="19"/>
      <c r="J255" s="269">
        <f>J256</f>
        <v>941.3</v>
      </c>
      <c r="K255" s="47">
        <f t="shared" si="15"/>
        <v>73.35567331670822</v>
      </c>
    </row>
    <row r="256" spans="1:11" s="4" customFormat="1" ht="15.75" customHeight="1" x14ac:dyDescent="0.2">
      <c r="A256" s="41"/>
      <c r="B256" s="253" t="s">
        <v>104</v>
      </c>
      <c r="C256" s="191" t="s">
        <v>50</v>
      </c>
      <c r="D256" s="182" t="s">
        <v>69</v>
      </c>
      <c r="E256" s="182" t="s">
        <v>375</v>
      </c>
      <c r="F256" s="180" t="s">
        <v>35</v>
      </c>
      <c r="G256" s="25"/>
      <c r="H256" s="32">
        <f>H257</f>
        <v>1283.2</v>
      </c>
      <c r="I256" s="18"/>
      <c r="J256" s="270">
        <f>J257</f>
        <v>941.3</v>
      </c>
      <c r="K256" s="48">
        <f t="shared" si="15"/>
        <v>73.35567331670822</v>
      </c>
    </row>
    <row r="257" spans="1:11" s="4" customFormat="1" ht="15.75" customHeight="1" x14ac:dyDescent="0.2">
      <c r="A257" s="41"/>
      <c r="B257" s="253" t="s">
        <v>89</v>
      </c>
      <c r="C257" s="191" t="s">
        <v>50</v>
      </c>
      <c r="D257" s="182" t="s">
        <v>69</v>
      </c>
      <c r="E257" s="182" t="s">
        <v>375</v>
      </c>
      <c r="F257" s="180" t="s">
        <v>15</v>
      </c>
      <c r="G257" s="25"/>
      <c r="H257" s="32">
        <v>1283.2</v>
      </c>
      <c r="I257" s="18"/>
      <c r="J257" s="270">
        <v>941.3</v>
      </c>
      <c r="K257" s="48">
        <f t="shared" si="15"/>
        <v>73.35567331670822</v>
      </c>
    </row>
    <row r="258" spans="1:11" ht="12.75" customHeight="1" x14ac:dyDescent="0.2">
      <c r="A258" s="40"/>
      <c r="B258" s="232" t="s">
        <v>31</v>
      </c>
      <c r="C258" s="233" t="s">
        <v>50</v>
      </c>
      <c r="D258" s="234" t="s">
        <v>28</v>
      </c>
      <c r="E258" s="234"/>
      <c r="F258" s="238"/>
      <c r="G258" s="25"/>
      <c r="H258" s="31">
        <f>SUM(H259+H264)</f>
        <v>22736</v>
      </c>
      <c r="I258" s="19" t="e">
        <f>SUM(I259+I264)+#REF!</f>
        <v>#REF!</v>
      </c>
      <c r="J258" s="269">
        <f>SUM(J259+J264)</f>
        <v>15275</v>
      </c>
      <c r="K258" s="47">
        <f t="shared" si="15"/>
        <v>67.184201266713586</v>
      </c>
    </row>
    <row r="259" spans="1:11" ht="55.5" customHeight="1" x14ac:dyDescent="0.2">
      <c r="A259" s="40"/>
      <c r="B259" s="232" t="s">
        <v>302</v>
      </c>
      <c r="C259" s="233" t="s">
        <v>50</v>
      </c>
      <c r="D259" s="234" t="s">
        <v>28</v>
      </c>
      <c r="E259" s="234" t="s">
        <v>376</v>
      </c>
      <c r="F259" s="234"/>
      <c r="G259" s="26"/>
      <c r="H259" s="31">
        <f>SUM(H261)</f>
        <v>13147.8</v>
      </c>
      <c r="I259" s="19">
        <f>SUM(I261)</f>
        <v>6449</v>
      </c>
      <c r="J259" s="269">
        <f>SUM(J261)</f>
        <v>9386.6</v>
      </c>
      <c r="K259" s="47">
        <f t="shared" si="15"/>
        <v>71.392932657935177</v>
      </c>
    </row>
    <row r="260" spans="1:11" ht="15" customHeight="1" x14ac:dyDescent="0.2">
      <c r="A260" s="40"/>
      <c r="B260" s="254" t="s">
        <v>104</v>
      </c>
      <c r="C260" s="237" t="s">
        <v>50</v>
      </c>
      <c r="D260" s="238" t="s">
        <v>28</v>
      </c>
      <c r="E260" s="238" t="s">
        <v>376</v>
      </c>
      <c r="F260" s="234" t="s">
        <v>35</v>
      </c>
      <c r="G260" s="25"/>
      <c r="H260" s="32">
        <f>H261</f>
        <v>13147.8</v>
      </c>
      <c r="I260" s="19"/>
      <c r="J260" s="270">
        <f>J261</f>
        <v>9386.6</v>
      </c>
      <c r="K260" s="48">
        <f t="shared" si="15"/>
        <v>71.392932657935177</v>
      </c>
    </row>
    <row r="261" spans="1:11" ht="18.75" customHeight="1" x14ac:dyDescent="0.2">
      <c r="A261" s="40"/>
      <c r="B261" s="236" t="s">
        <v>89</v>
      </c>
      <c r="C261" s="237" t="s">
        <v>50</v>
      </c>
      <c r="D261" s="238" t="s">
        <v>28</v>
      </c>
      <c r="E261" s="238" t="s">
        <v>376</v>
      </c>
      <c r="F261" s="234" t="s">
        <v>15</v>
      </c>
      <c r="G261" s="25"/>
      <c r="H261" s="32">
        <v>13147.8</v>
      </c>
      <c r="I261" s="18">
        <v>6449</v>
      </c>
      <c r="J261" s="270">
        <v>9386.6</v>
      </c>
      <c r="K261" s="48">
        <f t="shared" si="15"/>
        <v>71.392932657935177</v>
      </c>
    </row>
    <row r="262" spans="1:11" ht="27" hidden="1" customHeight="1" x14ac:dyDescent="0.2">
      <c r="A262" s="40"/>
      <c r="B262" s="236" t="s">
        <v>129</v>
      </c>
      <c r="C262" s="237" t="s">
        <v>50</v>
      </c>
      <c r="D262" s="238" t="s">
        <v>28</v>
      </c>
      <c r="E262" s="238" t="s">
        <v>146</v>
      </c>
      <c r="F262" s="238" t="s">
        <v>122</v>
      </c>
      <c r="G262" s="25"/>
      <c r="H262" s="32">
        <f>H263</f>
        <v>10426.9</v>
      </c>
      <c r="I262" s="18"/>
      <c r="J262" s="270">
        <f>J263</f>
        <v>10426.9</v>
      </c>
      <c r="K262" s="48">
        <f t="shared" si="15"/>
        <v>100</v>
      </c>
    </row>
    <row r="263" spans="1:11" ht="15" hidden="1" x14ac:dyDescent="0.2">
      <c r="A263" s="40"/>
      <c r="B263" s="236" t="s">
        <v>156</v>
      </c>
      <c r="C263" s="237" t="s">
        <v>50</v>
      </c>
      <c r="D263" s="238" t="s">
        <v>28</v>
      </c>
      <c r="E263" s="238" t="s">
        <v>146</v>
      </c>
      <c r="F263" s="238" t="s">
        <v>122</v>
      </c>
      <c r="G263" s="25" t="s">
        <v>29</v>
      </c>
      <c r="H263" s="32">
        <v>10426.9</v>
      </c>
      <c r="I263" s="18">
        <v>6449</v>
      </c>
      <c r="J263" s="270">
        <v>10426.9</v>
      </c>
      <c r="K263" s="48">
        <f t="shared" si="15"/>
        <v>100</v>
      </c>
    </row>
    <row r="264" spans="1:11" ht="51" x14ac:dyDescent="0.2">
      <c r="A264" s="40"/>
      <c r="B264" s="232" t="s">
        <v>301</v>
      </c>
      <c r="C264" s="233" t="s">
        <v>50</v>
      </c>
      <c r="D264" s="234" t="s">
        <v>28</v>
      </c>
      <c r="E264" s="234" t="s">
        <v>377</v>
      </c>
      <c r="F264" s="238"/>
      <c r="G264" s="25"/>
      <c r="H264" s="31">
        <f>SUM(H266)</f>
        <v>9588.2000000000007</v>
      </c>
      <c r="I264" s="19">
        <f>SUM(I266)</f>
        <v>1788.5</v>
      </c>
      <c r="J264" s="269">
        <f>SUM(J266)</f>
        <v>5888.4</v>
      </c>
      <c r="K264" s="47">
        <f t="shared" si="15"/>
        <v>61.41298679627041</v>
      </c>
    </row>
    <row r="265" spans="1:11" ht="15" x14ac:dyDescent="0.2">
      <c r="A265" s="40"/>
      <c r="B265" s="254" t="s">
        <v>104</v>
      </c>
      <c r="C265" s="237" t="s">
        <v>50</v>
      </c>
      <c r="D265" s="238" t="s">
        <v>28</v>
      </c>
      <c r="E265" s="238" t="s">
        <v>377</v>
      </c>
      <c r="F265" s="234" t="s">
        <v>35</v>
      </c>
      <c r="G265" s="25"/>
      <c r="H265" s="32">
        <f>H266</f>
        <v>9588.2000000000007</v>
      </c>
      <c r="I265" s="19"/>
      <c r="J265" s="270">
        <f>J266</f>
        <v>5888.4</v>
      </c>
      <c r="K265" s="48">
        <f t="shared" si="15"/>
        <v>61.41298679627041</v>
      </c>
    </row>
    <row r="266" spans="1:11" ht="26.25" customHeight="1" x14ac:dyDescent="0.2">
      <c r="A266" s="40"/>
      <c r="B266" s="255" t="s">
        <v>116</v>
      </c>
      <c r="C266" s="237" t="s">
        <v>50</v>
      </c>
      <c r="D266" s="238" t="s">
        <v>28</v>
      </c>
      <c r="E266" s="238" t="s">
        <v>377</v>
      </c>
      <c r="F266" s="234" t="s">
        <v>115</v>
      </c>
      <c r="G266" s="25"/>
      <c r="H266" s="32">
        <v>9588.2000000000007</v>
      </c>
      <c r="I266" s="18">
        <v>1788.5</v>
      </c>
      <c r="J266" s="270">
        <v>5888.4</v>
      </c>
      <c r="K266" s="47">
        <f t="shared" si="15"/>
        <v>61.41298679627041</v>
      </c>
    </row>
    <row r="267" spans="1:11" ht="25.5" hidden="1" customHeight="1" x14ac:dyDescent="0.2">
      <c r="A267" s="40"/>
      <c r="B267" s="244" t="s">
        <v>130</v>
      </c>
      <c r="C267" s="247" t="s">
        <v>50</v>
      </c>
      <c r="D267" s="238" t="s">
        <v>28</v>
      </c>
      <c r="E267" s="238" t="s">
        <v>147</v>
      </c>
      <c r="F267" s="238" t="s">
        <v>121</v>
      </c>
      <c r="G267" s="25"/>
      <c r="H267" s="32">
        <f>H268</f>
        <v>5352</v>
      </c>
      <c r="I267" s="18"/>
      <c r="J267" s="270">
        <f>J268</f>
        <v>5352</v>
      </c>
      <c r="K267" s="47">
        <f t="shared" si="15"/>
        <v>100</v>
      </c>
    </row>
    <row r="268" spans="1:11" ht="15" hidden="1" x14ac:dyDescent="0.2">
      <c r="A268" s="40"/>
      <c r="B268" s="236" t="s">
        <v>42</v>
      </c>
      <c r="C268" s="247" t="s">
        <v>50</v>
      </c>
      <c r="D268" s="238" t="s">
        <v>28</v>
      </c>
      <c r="E268" s="238" t="s">
        <v>147</v>
      </c>
      <c r="F268" s="238" t="s">
        <v>121</v>
      </c>
      <c r="G268" s="25" t="s">
        <v>11</v>
      </c>
      <c r="H268" s="32">
        <v>5352</v>
      </c>
      <c r="I268" s="18">
        <v>1788.5</v>
      </c>
      <c r="J268" s="270">
        <v>5352</v>
      </c>
      <c r="K268" s="47">
        <f t="shared" si="15"/>
        <v>100</v>
      </c>
    </row>
    <row r="269" spans="1:11" ht="15.75" customHeight="1" x14ac:dyDescent="0.2">
      <c r="A269" s="40"/>
      <c r="B269" s="232" t="s">
        <v>98</v>
      </c>
      <c r="C269" s="256" t="s">
        <v>50</v>
      </c>
      <c r="D269" s="234" t="s">
        <v>113</v>
      </c>
      <c r="E269" s="238"/>
      <c r="F269" s="238"/>
      <c r="G269" s="25"/>
      <c r="H269" s="31">
        <f>SUM(H270)</f>
        <v>1930</v>
      </c>
      <c r="I269" s="18"/>
      <c r="J269" s="269">
        <f>SUM(J270)</f>
        <v>1145.5999999999999</v>
      </c>
      <c r="K269" s="47">
        <f t="shared" si="15"/>
        <v>59.357512953367873</v>
      </c>
    </row>
    <row r="270" spans="1:11" ht="14.25" customHeight="1" x14ac:dyDescent="0.2">
      <c r="A270" s="40"/>
      <c r="B270" s="232" t="s">
        <v>110</v>
      </c>
      <c r="C270" s="256" t="s">
        <v>50</v>
      </c>
      <c r="D270" s="234" t="s">
        <v>109</v>
      </c>
      <c r="E270" s="234"/>
      <c r="F270" s="238"/>
      <c r="G270" s="25"/>
      <c r="H270" s="31">
        <f>SUM(H271)</f>
        <v>1930</v>
      </c>
      <c r="I270" s="19">
        <f>SUM(I271)</f>
        <v>1000</v>
      </c>
      <c r="J270" s="269">
        <f>SUM(J271)</f>
        <v>1145.5999999999999</v>
      </c>
      <c r="K270" s="47">
        <f t="shared" si="15"/>
        <v>59.357512953367873</v>
      </c>
    </row>
    <row r="271" spans="1:11" ht="66.75" customHeight="1" x14ac:dyDescent="0.2">
      <c r="A271" s="40"/>
      <c r="B271" s="179" t="s">
        <v>378</v>
      </c>
      <c r="C271" s="180" t="s">
        <v>50</v>
      </c>
      <c r="D271" s="180" t="s">
        <v>109</v>
      </c>
      <c r="E271" s="180" t="s">
        <v>379</v>
      </c>
      <c r="F271" s="182"/>
      <c r="G271" s="25"/>
      <c r="H271" s="31">
        <f>SUM(H273)</f>
        <v>1930</v>
      </c>
      <c r="I271" s="19">
        <f>SUM(I273)</f>
        <v>1000</v>
      </c>
      <c r="J271" s="269">
        <f>SUM(J273)</f>
        <v>1145.5999999999999</v>
      </c>
      <c r="K271" s="47">
        <f t="shared" si="15"/>
        <v>59.357512953367873</v>
      </c>
    </row>
    <row r="272" spans="1:11" ht="24.75" customHeight="1" x14ac:dyDescent="0.2">
      <c r="A272" s="40"/>
      <c r="B272" s="181" t="s">
        <v>177</v>
      </c>
      <c r="C272" s="182" t="s">
        <v>50</v>
      </c>
      <c r="D272" s="182" t="s">
        <v>109</v>
      </c>
      <c r="E272" s="182" t="s">
        <v>379</v>
      </c>
      <c r="F272" s="180" t="s">
        <v>32</v>
      </c>
      <c r="G272" s="25"/>
      <c r="H272" s="32">
        <f>H273</f>
        <v>1930</v>
      </c>
      <c r="I272" s="19"/>
      <c r="J272" s="270">
        <f>J273</f>
        <v>1145.5999999999999</v>
      </c>
      <c r="K272" s="48">
        <f t="shared" si="15"/>
        <v>59.357512953367873</v>
      </c>
    </row>
    <row r="273" spans="1:14" ht="24.75" customHeight="1" x14ac:dyDescent="0.2">
      <c r="A273" s="40"/>
      <c r="B273" s="181" t="s">
        <v>118</v>
      </c>
      <c r="C273" s="182" t="s">
        <v>50</v>
      </c>
      <c r="D273" s="182" t="s">
        <v>109</v>
      </c>
      <c r="E273" s="182" t="s">
        <v>379</v>
      </c>
      <c r="F273" s="180" t="s">
        <v>85</v>
      </c>
      <c r="G273" s="25"/>
      <c r="H273" s="32">
        <v>1930</v>
      </c>
      <c r="I273" s="18">
        <v>1000</v>
      </c>
      <c r="J273" s="270">
        <v>1145.5999999999999</v>
      </c>
      <c r="K273" s="48">
        <f t="shared" si="15"/>
        <v>59.357512953367873</v>
      </c>
    </row>
    <row r="274" spans="1:14" ht="25.5" hidden="1" x14ac:dyDescent="0.2">
      <c r="A274" s="40"/>
      <c r="B274" s="236" t="s">
        <v>123</v>
      </c>
      <c r="C274" s="247" t="s">
        <v>50</v>
      </c>
      <c r="D274" s="238" t="s">
        <v>109</v>
      </c>
      <c r="E274" s="238" t="s">
        <v>137</v>
      </c>
      <c r="F274" s="238" t="s">
        <v>76</v>
      </c>
      <c r="G274" s="25"/>
      <c r="H274" s="32">
        <f>H275+H276+H277</f>
        <v>896.5</v>
      </c>
      <c r="I274" s="18"/>
      <c r="J274" s="270">
        <f>J275+J276+J277</f>
        <v>896.5</v>
      </c>
      <c r="K274" s="48">
        <f t="shared" si="15"/>
        <v>100</v>
      </c>
    </row>
    <row r="275" spans="1:14" ht="15" hidden="1" customHeight="1" x14ac:dyDescent="0.2">
      <c r="A275" s="40"/>
      <c r="B275" s="236" t="s">
        <v>42</v>
      </c>
      <c r="C275" s="247" t="s">
        <v>50</v>
      </c>
      <c r="D275" s="238" t="s">
        <v>109</v>
      </c>
      <c r="E275" s="238" t="s">
        <v>137</v>
      </c>
      <c r="F275" s="238" t="s">
        <v>76</v>
      </c>
      <c r="G275" s="25" t="s">
        <v>11</v>
      </c>
      <c r="H275" s="32">
        <v>808.2</v>
      </c>
      <c r="I275" s="18">
        <v>800</v>
      </c>
      <c r="J275" s="270">
        <v>808.2</v>
      </c>
      <c r="K275" s="48">
        <f t="shared" si="15"/>
        <v>100</v>
      </c>
    </row>
    <row r="276" spans="1:14" ht="15" hidden="1" x14ac:dyDescent="0.2">
      <c r="A276" s="40"/>
      <c r="B276" s="236" t="s">
        <v>12</v>
      </c>
      <c r="C276" s="247" t="s">
        <v>50</v>
      </c>
      <c r="D276" s="238" t="s">
        <v>109</v>
      </c>
      <c r="E276" s="238" t="s">
        <v>137</v>
      </c>
      <c r="F276" s="238" t="s">
        <v>76</v>
      </c>
      <c r="G276" s="25" t="s">
        <v>13</v>
      </c>
      <c r="H276" s="32">
        <v>88.3</v>
      </c>
      <c r="I276" s="18">
        <v>200</v>
      </c>
      <c r="J276" s="270">
        <v>88.3</v>
      </c>
      <c r="K276" s="48">
        <f t="shared" si="15"/>
        <v>100</v>
      </c>
    </row>
    <row r="277" spans="1:14" ht="15" hidden="1" x14ac:dyDescent="0.2">
      <c r="A277" s="40"/>
      <c r="B277" s="236" t="s">
        <v>37</v>
      </c>
      <c r="C277" s="247" t="s">
        <v>50</v>
      </c>
      <c r="D277" s="238" t="s">
        <v>109</v>
      </c>
      <c r="E277" s="238" t="s">
        <v>137</v>
      </c>
      <c r="F277" s="238" t="s">
        <v>76</v>
      </c>
      <c r="G277" s="25" t="s">
        <v>35</v>
      </c>
      <c r="H277" s="32">
        <f>H278</f>
        <v>0</v>
      </c>
      <c r="I277" s="18"/>
      <c r="J277" s="270">
        <f>J278</f>
        <v>0</v>
      </c>
      <c r="K277" s="48" t="e">
        <f t="shared" si="15"/>
        <v>#DIV/0!</v>
      </c>
    </row>
    <row r="278" spans="1:14" ht="15" hidden="1" x14ac:dyDescent="0.2">
      <c r="A278" s="40"/>
      <c r="B278" s="236" t="s">
        <v>14</v>
      </c>
      <c r="C278" s="247" t="s">
        <v>50</v>
      </c>
      <c r="D278" s="238" t="s">
        <v>109</v>
      </c>
      <c r="E278" s="238" t="s">
        <v>137</v>
      </c>
      <c r="F278" s="238" t="s">
        <v>76</v>
      </c>
      <c r="G278" s="25" t="s">
        <v>15</v>
      </c>
      <c r="H278" s="32"/>
      <c r="I278" s="18"/>
      <c r="J278" s="270"/>
      <c r="K278" s="48" t="e">
        <f t="shared" si="15"/>
        <v>#DIV/0!</v>
      </c>
    </row>
    <row r="279" spans="1:14" ht="14.25" customHeight="1" x14ac:dyDescent="0.2">
      <c r="A279" s="40"/>
      <c r="B279" s="232" t="s">
        <v>99</v>
      </c>
      <c r="C279" s="256" t="s">
        <v>50</v>
      </c>
      <c r="D279" s="234" t="s">
        <v>114</v>
      </c>
      <c r="E279" s="238"/>
      <c r="F279" s="238"/>
      <c r="G279" s="25"/>
      <c r="H279" s="31">
        <f>H280</f>
        <v>1200</v>
      </c>
      <c r="I279" s="18"/>
      <c r="J279" s="269">
        <f>J280</f>
        <v>618</v>
      </c>
      <c r="K279" s="47">
        <f t="shared" si="15"/>
        <v>51.5</v>
      </c>
    </row>
    <row r="280" spans="1:14" ht="14.25" customHeight="1" x14ac:dyDescent="0.2">
      <c r="A280" s="40"/>
      <c r="B280" s="232" t="s">
        <v>58</v>
      </c>
      <c r="C280" s="256" t="s">
        <v>50</v>
      </c>
      <c r="D280" s="234" t="s">
        <v>64</v>
      </c>
      <c r="E280" s="234"/>
      <c r="F280" s="238"/>
      <c r="G280" s="25"/>
      <c r="H280" s="31">
        <f>SUM(H281)</f>
        <v>1200</v>
      </c>
      <c r="I280" s="19">
        <f>SUM(I281)</f>
        <v>1800</v>
      </c>
      <c r="J280" s="269">
        <f>SUM(J281)</f>
        <v>618</v>
      </c>
      <c r="K280" s="47">
        <f t="shared" si="15"/>
        <v>51.5</v>
      </c>
      <c r="N280" s="219"/>
    </row>
    <row r="281" spans="1:14" ht="57.75" customHeight="1" x14ac:dyDescent="0.2">
      <c r="A281" s="40"/>
      <c r="B281" s="179" t="s">
        <v>380</v>
      </c>
      <c r="C281" s="180" t="s">
        <v>50</v>
      </c>
      <c r="D281" s="180" t="s">
        <v>64</v>
      </c>
      <c r="E281" s="180" t="s">
        <v>381</v>
      </c>
      <c r="F281" s="180"/>
      <c r="G281" s="26"/>
      <c r="H281" s="31">
        <f>SUM(H283)</f>
        <v>1200</v>
      </c>
      <c r="I281" s="24">
        <f>SUM(I283)</f>
        <v>1800</v>
      </c>
      <c r="J281" s="269">
        <f>SUM(J283)</f>
        <v>618</v>
      </c>
      <c r="K281" s="47">
        <f t="shared" si="15"/>
        <v>51.5</v>
      </c>
    </row>
    <row r="282" spans="1:14" ht="24.75" customHeight="1" x14ac:dyDescent="0.2">
      <c r="A282" s="40"/>
      <c r="B282" s="181" t="s">
        <v>177</v>
      </c>
      <c r="C282" s="182" t="s">
        <v>50</v>
      </c>
      <c r="D282" s="182" t="s">
        <v>64</v>
      </c>
      <c r="E282" s="182" t="s">
        <v>381</v>
      </c>
      <c r="F282" s="180" t="s">
        <v>32</v>
      </c>
      <c r="G282" s="25"/>
      <c r="H282" s="32">
        <f>H283</f>
        <v>1200</v>
      </c>
      <c r="I282" s="23"/>
      <c r="J282" s="270">
        <f>J283</f>
        <v>618</v>
      </c>
      <c r="K282" s="48">
        <f t="shared" si="15"/>
        <v>51.5</v>
      </c>
    </row>
    <row r="283" spans="1:14" ht="24.75" customHeight="1" x14ac:dyDescent="0.2">
      <c r="A283" s="40"/>
      <c r="B283" s="181" t="s">
        <v>118</v>
      </c>
      <c r="C283" s="182" t="s">
        <v>50</v>
      </c>
      <c r="D283" s="182" t="s">
        <v>64</v>
      </c>
      <c r="E283" s="182" t="s">
        <v>381</v>
      </c>
      <c r="F283" s="180" t="s">
        <v>85</v>
      </c>
      <c r="G283" s="37"/>
      <c r="H283" s="32">
        <v>1200</v>
      </c>
      <c r="I283" s="18">
        <f>SUM(I285:I286)</f>
        <v>1800</v>
      </c>
      <c r="J283" s="270">
        <v>618</v>
      </c>
      <c r="K283" s="48">
        <f t="shared" si="15"/>
        <v>51.5</v>
      </c>
    </row>
    <row r="284" spans="1:14" ht="27.75" hidden="1" customHeight="1" x14ac:dyDescent="0.2">
      <c r="A284" s="40"/>
      <c r="B284" s="236" t="s">
        <v>123</v>
      </c>
      <c r="C284" s="247" t="s">
        <v>50</v>
      </c>
      <c r="D284" s="238" t="s">
        <v>64</v>
      </c>
      <c r="E284" s="238" t="s">
        <v>138</v>
      </c>
      <c r="F284" s="238" t="s">
        <v>76</v>
      </c>
      <c r="G284" s="37"/>
      <c r="H284" s="32">
        <f>H285</f>
        <v>1377.5</v>
      </c>
      <c r="I284" s="18"/>
      <c r="J284" s="270">
        <f>J285</f>
        <v>1377.5</v>
      </c>
      <c r="K284" s="48">
        <f t="shared" si="15"/>
        <v>100</v>
      </c>
    </row>
    <row r="285" spans="1:14" ht="15" hidden="1" x14ac:dyDescent="0.2">
      <c r="A285" s="40"/>
      <c r="B285" s="236" t="s">
        <v>42</v>
      </c>
      <c r="C285" s="247" t="s">
        <v>50</v>
      </c>
      <c r="D285" s="238" t="s">
        <v>64</v>
      </c>
      <c r="E285" s="238" t="s">
        <v>138</v>
      </c>
      <c r="F285" s="238" t="s">
        <v>76</v>
      </c>
      <c r="G285" s="25" t="s">
        <v>11</v>
      </c>
      <c r="H285" s="32">
        <v>1377.5</v>
      </c>
      <c r="I285" s="18">
        <v>1700</v>
      </c>
      <c r="J285" s="270">
        <v>1377.5</v>
      </c>
      <c r="K285" s="48">
        <f t="shared" si="15"/>
        <v>100</v>
      </c>
    </row>
    <row r="286" spans="1:14" ht="14.25" hidden="1" customHeight="1" x14ac:dyDescent="0.2">
      <c r="A286" s="40"/>
      <c r="B286" s="236" t="s">
        <v>16</v>
      </c>
      <c r="C286" s="247" t="s">
        <v>50</v>
      </c>
      <c r="D286" s="238" t="s">
        <v>64</v>
      </c>
      <c r="E286" s="238" t="s">
        <v>138</v>
      </c>
      <c r="F286" s="238" t="s">
        <v>76</v>
      </c>
      <c r="G286" s="25" t="s">
        <v>17</v>
      </c>
      <c r="H286" s="32"/>
      <c r="I286" s="18">
        <v>100</v>
      </c>
      <c r="J286" s="270"/>
      <c r="K286" s="48" t="e">
        <f t="shared" si="15"/>
        <v>#DIV/0!</v>
      </c>
    </row>
    <row r="287" spans="1:14" ht="14.25" x14ac:dyDescent="0.2">
      <c r="A287" s="41"/>
      <c r="B287" s="257" t="s">
        <v>30</v>
      </c>
      <c r="C287" s="258"/>
      <c r="D287" s="234"/>
      <c r="E287" s="234"/>
      <c r="F287" s="259"/>
      <c r="G287" s="37"/>
      <c r="H287" s="282">
        <f>SUM(H11+H55)</f>
        <v>289867.09999999998</v>
      </c>
      <c r="I287" s="42" t="e">
        <f>SUM(I11+I55)</f>
        <v>#REF!</v>
      </c>
      <c r="J287" s="317">
        <f>SUM(J11+J55)</f>
        <v>165593.00000000003</v>
      </c>
      <c r="K287" s="47">
        <f t="shared" si="15"/>
        <v>57.127214506234083</v>
      </c>
    </row>
    <row r="288" spans="1:14" hidden="1" x14ac:dyDescent="0.2"/>
    <row r="289" spans="1:11" s="53" customFormat="1" ht="36" hidden="1" customHeight="1" x14ac:dyDescent="0.2">
      <c r="A289" s="334"/>
      <c r="B289" s="334"/>
      <c r="C289" s="334"/>
      <c r="D289" s="334"/>
      <c r="E289" s="334"/>
      <c r="F289" s="334"/>
      <c r="G289" s="334"/>
      <c r="H289" s="334"/>
      <c r="I289" s="334"/>
      <c r="J289" s="334"/>
      <c r="K289" s="334"/>
    </row>
    <row r="290" spans="1:11" s="53" customFormat="1" ht="12.75" hidden="1" customHeight="1" x14ac:dyDescent="0.2">
      <c r="A290" s="334"/>
      <c r="B290" s="334"/>
      <c r="C290" s="334"/>
      <c r="D290" s="334"/>
      <c r="E290" s="334"/>
      <c r="F290" s="334"/>
      <c r="G290" s="334"/>
      <c r="H290" s="334"/>
      <c r="I290" s="334"/>
      <c r="J290" s="334"/>
      <c r="K290" s="334"/>
    </row>
    <row r="291" spans="1:11" s="53" customFormat="1" ht="12.75" hidden="1" customHeight="1" x14ac:dyDescent="0.2">
      <c r="A291" s="334"/>
      <c r="B291" s="334"/>
      <c r="C291" s="334"/>
      <c r="D291" s="334"/>
      <c r="E291" s="334"/>
      <c r="F291" s="334"/>
      <c r="G291" s="334"/>
      <c r="H291" s="334"/>
      <c r="I291" s="334"/>
      <c r="J291" s="334"/>
      <c r="K291" s="334"/>
    </row>
    <row r="292" spans="1:11" s="53" customFormat="1" ht="12.75" hidden="1" customHeight="1" x14ac:dyDescent="0.2">
      <c r="A292" s="334"/>
      <c r="B292" s="334"/>
      <c r="C292" s="334"/>
      <c r="D292" s="334"/>
      <c r="E292" s="334"/>
      <c r="F292" s="334"/>
      <c r="G292" s="334"/>
      <c r="H292" s="334"/>
      <c r="I292" s="334"/>
      <c r="J292" s="334"/>
      <c r="K292" s="334"/>
    </row>
    <row r="293" spans="1:11" s="53" customFormat="1" ht="74.25" customHeight="1" x14ac:dyDescent="0.2">
      <c r="A293" s="334"/>
      <c r="B293" s="334"/>
      <c r="C293" s="334"/>
      <c r="D293" s="334"/>
      <c r="E293" s="334"/>
      <c r="F293" s="334"/>
      <c r="G293" s="334"/>
      <c r="H293" s="334"/>
      <c r="I293" s="334"/>
      <c r="J293" s="334"/>
      <c r="K293" s="334"/>
    </row>
  </sheetData>
  <mergeCells count="8">
    <mergeCell ref="A289:K293"/>
    <mergeCell ref="B7:H7"/>
    <mergeCell ref="E2:I2"/>
    <mergeCell ref="J2:K2"/>
    <mergeCell ref="A4:J4"/>
    <mergeCell ref="J3:K3"/>
    <mergeCell ref="E3:I3"/>
    <mergeCell ref="A5:K5"/>
  </mergeCells>
  <phoneticPr fontId="15" type="noConversion"/>
  <pageMargins left="0.47244094488188981" right="0.19685039370078741" top="0.39370078740157483" bottom="0.35433070866141736" header="0.51181102362204722" footer="0.51181102362204722"/>
  <pageSetup paperSize="9" scale="72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0"/>
  <sheetViews>
    <sheetView tabSelected="1" zoomScale="78" zoomScaleNormal="78" workbookViewId="0">
      <selection activeCell="K17" sqref="K17"/>
    </sheetView>
  </sheetViews>
  <sheetFormatPr defaultRowHeight="19.5" customHeight="1" x14ac:dyDescent="0.2"/>
  <cols>
    <col min="1" max="1" width="5.85546875" style="62" customWidth="1"/>
    <col min="2" max="2" width="33.28515625" style="62" customWidth="1"/>
    <col min="3" max="3" width="71.28515625" style="62" customWidth="1"/>
    <col min="4" max="4" width="15.140625" style="62" customWidth="1"/>
    <col min="5" max="5" width="18.85546875" style="62" customWidth="1"/>
    <col min="6" max="16384" width="9.140625" style="62"/>
  </cols>
  <sheetData>
    <row r="1" spans="2:8" ht="19.5" customHeight="1" x14ac:dyDescent="0.2">
      <c r="B1" s="61"/>
    </row>
    <row r="2" spans="2:8" ht="30" customHeight="1" x14ac:dyDescent="0.25">
      <c r="B2" s="63"/>
      <c r="C2" s="79" t="s">
        <v>195</v>
      </c>
      <c r="D2" s="342" t="s">
        <v>197</v>
      </c>
      <c r="E2" s="342"/>
      <c r="F2" s="66"/>
      <c r="G2" s="66"/>
      <c r="H2" s="66"/>
    </row>
    <row r="3" spans="2:8" ht="13.5" customHeight="1" x14ac:dyDescent="0.25">
      <c r="B3" s="64"/>
      <c r="C3" s="64"/>
      <c r="D3" s="343" t="s">
        <v>387</v>
      </c>
      <c r="E3" s="343"/>
      <c r="F3" s="66"/>
      <c r="G3" s="66"/>
      <c r="H3" s="66"/>
    </row>
    <row r="4" spans="2:8" ht="13.5" customHeight="1" x14ac:dyDescent="0.25">
      <c r="B4" s="63"/>
      <c r="C4" s="63"/>
      <c r="D4" s="65"/>
    </row>
    <row r="5" spans="2:8" ht="19.5" customHeight="1" x14ac:dyDescent="0.25">
      <c r="B5" s="63"/>
      <c r="C5" s="63"/>
      <c r="D5" s="65"/>
    </row>
    <row r="6" spans="2:8" ht="19.5" customHeight="1" x14ac:dyDescent="0.25">
      <c r="B6" s="63"/>
      <c r="C6" s="63"/>
      <c r="D6" s="63"/>
    </row>
    <row r="7" spans="2:8" ht="19.5" customHeight="1" x14ac:dyDescent="0.2">
      <c r="B7" s="344" t="s">
        <v>291</v>
      </c>
      <c r="C7" s="344"/>
      <c r="D7" s="344"/>
      <c r="E7" s="344"/>
      <c r="F7" s="67"/>
    </row>
    <row r="8" spans="2:8" ht="19.5" customHeight="1" x14ac:dyDescent="0.25">
      <c r="B8" s="345" t="s">
        <v>393</v>
      </c>
      <c r="C8" s="345"/>
      <c r="D8" s="345"/>
      <c r="E8" s="345"/>
      <c r="F8" s="192"/>
    </row>
    <row r="9" spans="2:8" ht="19.5" customHeight="1" x14ac:dyDescent="0.25">
      <c r="B9" s="345"/>
      <c r="C9" s="345"/>
      <c r="D9" s="345"/>
      <c r="E9" s="345"/>
      <c r="F9" s="192"/>
    </row>
    <row r="10" spans="2:8" ht="19.5" customHeight="1" x14ac:dyDescent="0.25">
      <c r="B10" s="79"/>
      <c r="C10" s="79"/>
      <c r="D10" s="79"/>
      <c r="E10" s="79" t="s">
        <v>179</v>
      </c>
    </row>
    <row r="11" spans="2:8" ht="23.25" customHeight="1" x14ac:dyDescent="0.25">
      <c r="B11" s="80" t="s">
        <v>180</v>
      </c>
      <c r="C11" s="80" t="s">
        <v>181</v>
      </c>
      <c r="D11" s="80" t="s">
        <v>182</v>
      </c>
      <c r="E11" s="80" t="s">
        <v>183</v>
      </c>
    </row>
    <row r="12" spans="2:8" ht="39" customHeight="1" x14ac:dyDescent="0.2">
      <c r="B12" s="85" t="s">
        <v>184</v>
      </c>
      <c r="C12" s="83" t="s">
        <v>185</v>
      </c>
      <c r="D12" s="271">
        <f>D13+D15</f>
        <v>2657.3999999999651</v>
      </c>
      <c r="E12" s="87">
        <f>E13+E15</f>
        <v>-15214.599999999977</v>
      </c>
    </row>
    <row r="13" spans="2:8" ht="20.25" customHeight="1" x14ac:dyDescent="0.2">
      <c r="B13" s="86" t="s">
        <v>191</v>
      </c>
      <c r="C13" s="84" t="s">
        <v>186</v>
      </c>
      <c r="D13" s="272">
        <f>D14</f>
        <v>-287209.7</v>
      </c>
      <c r="E13" s="88">
        <f>E14</f>
        <v>-180807.59999999998</v>
      </c>
    </row>
    <row r="14" spans="2:8" ht="51.75" customHeight="1" x14ac:dyDescent="0.2">
      <c r="B14" s="86" t="s">
        <v>192</v>
      </c>
      <c r="C14" s="84" t="s">
        <v>187</v>
      </c>
      <c r="D14" s="272">
        <v>-287209.7</v>
      </c>
      <c r="E14" s="88">
        <f>-'Доходы за 9 мес 2024г.'!F58</f>
        <v>-180807.59999999998</v>
      </c>
    </row>
    <row r="15" spans="2:8" ht="27" customHeight="1" x14ac:dyDescent="0.2">
      <c r="B15" s="86" t="s">
        <v>193</v>
      </c>
      <c r="C15" s="84" t="s">
        <v>188</v>
      </c>
      <c r="D15" s="272">
        <f>D16</f>
        <v>289867.09999999998</v>
      </c>
      <c r="E15" s="88">
        <f>E16</f>
        <v>165593</v>
      </c>
    </row>
    <row r="16" spans="2:8" ht="51.75" customHeight="1" x14ac:dyDescent="0.2">
      <c r="B16" s="86" t="s">
        <v>194</v>
      </c>
      <c r="C16" s="84" t="s">
        <v>189</v>
      </c>
      <c r="D16" s="272">
        <v>289867.09999999998</v>
      </c>
      <c r="E16" s="88">
        <v>165593</v>
      </c>
    </row>
    <row r="17" spans="2:5" ht="44.25" customHeight="1" x14ac:dyDescent="0.25">
      <c r="B17" s="81"/>
      <c r="C17" s="82" t="s">
        <v>190</v>
      </c>
      <c r="D17" s="89">
        <f>D12</f>
        <v>2657.3999999999651</v>
      </c>
      <c r="E17" s="90">
        <f>E12</f>
        <v>-15214.599999999977</v>
      </c>
    </row>
    <row r="20" spans="2:5" ht="19.5" customHeight="1" x14ac:dyDescent="0.25">
      <c r="B20" s="68"/>
    </row>
    <row r="21" spans="2:5" ht="19.5" customHeight="1" x14ac:dyDescent="0.25">
      <c r="B21" s="68"/>
    </row>
    <row r="22" spans="2:5" ht="19.5" customHeight="1" x14ac:dyDescent="0.25">
      <c r="B22" s="68"/>
    </row>
    <row r="23" spans="2:5" ht="19.5" customHeight="1" x14ac:dyDescent="0.2">
      <c r="D23" s="69"/>
    </row>
    <row r="24" spans="2:5" ht="19.5" customHeight="1" x14ac:dyDescent="0.2">
      <c r="B24" s="70"/>
      <c r="C24" s="70"/>
      <c r="D24" s="70"/>
      <c r="E24" s="70"/>
    </row>
    <row r="25" spans="2:5" ht="19.5" customHeight="1" x14ac:dyDescent="0.2">
      <c r="B25" s="71"/>
      <c r="C25" s="72"/>
      <c r="D25" s="73"/>
      <c r="E25" s="73"/>
    </row>
    <row r="26" spans="2:5" ht="19.5" customHeight="1" x14ac:dyDescent="0.2">
      <c r="B26" s="70"/>
      <c r="C26" s="74"/>
      <c r="D26" s="75"/>
      <c r="E26" s="70"/>
    </row>
    <row r="27" spans="2:5" ht="19.5" customHeight="1" x14ac:dyDescent="0.2">
      <c r="B27" s="70"/>
      <c r="C27" s="74"/>
      <c r="D27" s="75"/>
      <c r="E27" s="70"/>
    </row>
    <row r="28" spans="2:5" ht="19.5" customHeight="1" x14ac:dyDescent="0.2">
      <c r="B28" s="70"/>
      <c r="C28" s="74"/>
      <c r="D28" s="75"/>
      <c r="E28" s="70"/>
    </row>
    <row r="29" spans="2:5" ht="30.75" customHeight="1" x14ac:dyDescent="0.2">
      <c r="B29" s="70"/>
      <c r="C29" s="74"/>
      <c r="D29" s="75"/>
      <c r="E29" s="70"/>
    </row>
    <row r="30" spans="2:5" ht="19.5" customHeight="1" x14ac:dyDescent="0.25">
      <c r="B30" s="76"/>
      <c r="C30" s="77"/>
      <c r="D30" s="78"/>
      <c r="E30" s="78"/>
    </row>
  </sheetData>
  <mergeCells count="4">
    <mergeCell ref="D2:E2"/>
    <mergeCell ref="D3:E3"/>
    <mergeCell ref="B7:E7"/>
    <mergeCell ref="B8:E9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Распоряжение -40-п</vt:lpstr>
      <vt:lpstr>Доходы за 9 мес 2024г.</vt:lpstr>
      <vt:lpstr>расходы 2024г.</vt:lpstr>
      <vt:lpstr>источники 2024</vt:lpstr>
      <vt:lpstr>'Доходы за 9 мес 2024г.'!Область_печати</vt:lpstr>
      <vt:lpstr>'расходы 2024г.'!Область_печати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Черкасская</cp:lastModifiedBy>
  <cp:lastPrinted>2024-10-02T11:34:08Z</cp:lastPrinted>
  <dcterms:created xsi:type="dcterms:W3CDTF">2007-12-14T23:20:20Z</dcterms:created>
  <dcterms:modified xsi:type="dcterms:W3CDTF">2024-10-02T11:34:21Z</dcterms:modified>
</cp:coreProperties>
</file>