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975" activeTab="1"/>
  </bookViews>
  <sheets>
    <sheet name="Распоряжение 18-п" sheetId="1" r:id="rId1"/>
    <sheet name="Доходы за 1 кв. 2023г." sheetId="2" r:id="rId2"/>
    <sheet name="расходы 2023г." sheetId="3" r:id="rId3"/>
    <sheet name="источники 2023" sheetId="4" r:id="rId4"/>
  </sheets>
  <definedNames>
    <definedName name="_xlnm.Print_Area" localSheetId="1">'Доходы за 1 кв. 2023г.'!$A$1:$G$64</definedName>
    <definedName name="_xlnm.Print_Area" localSheetId="2">'расходы 2023г.'!$A$1:$K$383</definedName>
  </definedNames>
  <calcPr calcMode="manual" fullCalcOnLoad="1"/>
</workbook>
</file>

<file path=xl/sharedStrings.xml><?xml version="1.0" encoding="utf-8"?>
<sst xmlns="http://schemas.openxmlformats.org/spreadsheetml/2006/main" count="2035" uniqueCount="411">
  <si>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</si>
  <si>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</si>
  <si>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</si>
  <si>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</si>
  <si>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</si>
  <si>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</si>
  <si>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</si>
  <si>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</si>
  <si>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</si>
  <si>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</si>
  <si>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</si>
  <si>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</si>
  <si>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</si>
  <si>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</si>
  <si>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</si>
  <si>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</si>
  <si>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</si>
  <si>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</si>
  <si>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</si>
  <si>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</si>
  <si>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</si>
  <si>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</si>
  <si>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</si>
  <si>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</si>
  <si>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</si>
  <si>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</si>
  <si>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</si>
  <si>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</si>
  <si>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</si>
  <si>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Культура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</si>
  <si>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</si>
  <si>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</si>
  <si>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</si>
  <si>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</si>
  <si>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</si>
  <si>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</si>
  <si>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</si>
  <si>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</si>
  <si>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</si>
  <si>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</si>
  <si>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</si>
  <si>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</si>
  <si>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</si>
  <si>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</si>
  <si>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</si>
  <si>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</si>
  <si>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</si>
  <si>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</si>
  <si>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</si>
  <si>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</si>
  <si>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</si>
  <si>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</si>
  <si>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Вид расходов</t>
  </si>
  <si>
    <t>КОСГУ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</si>
  <si>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</si>
  <si>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</si>
  <si>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</si>
  <si>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</si>
  <si>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</si>
  <si>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</si>
  <si>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</si>
  <si>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</si>
  <si>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</si>
  <si>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</si>
  <si>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</si>
  <si>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</si>
  <si>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</si>
  <si>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</si>
  <si>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</si>
  <si>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</si>
  <si>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</si>
  <si>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</si>
  <si>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</si>
  <si>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</si>
  <si>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</si>
  <si>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</si>
  <si>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</si>
  <si>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</si>
  <si>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</si>
  <si>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</si>
  <si>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</si>
  <si>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</si>
  <si>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</si>
  <si>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</si>
  <si>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</si>
  <si>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</si>
  <si>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</si>
  <si>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</si>
  <si>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</si>
  <si>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</si>
  <si>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</si>
  <si>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</si>
  <si>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</si>
  <si>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</si>
  <si>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</si>
  <si>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</si>
  <si>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</si>
  <si>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</si>
  <si>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</si>
  <si>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</si>
  <si>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</si>
  <si>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</si>
  <si>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</si>
  <si>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</si>
  <si>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</si>
  <si>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</si>
  <si>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</si>
  <si>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</si>
  <si>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</si>
  <si>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</si>
  <si>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</si>
  <si>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</si>
  <si>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</si>
  <si>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</si>
  <si>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</si>
  <si>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</si>
  <si>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</si>
  <si>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</si>
  <si>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</si>
  <si>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</si>
  <si>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</si>
  <si>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</si>
  <si>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</si>
  <si>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</si>
  <si>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</si>
  <si>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</si>
  <si>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</si>
  <si>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</si>
  <si>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</si>
  <si>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 xml:space="preserve">Прочие расходы 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</si>
  <si>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</si>
  <si>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</si>
  <si>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</si>
  <si>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</si>
  <si>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</si>
  <si>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</si>
  <si>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</si>
  <si>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</si>
  <si>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</si>
  <si>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</si>
  <si>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</si>
  <si>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</si>
  <si>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 xml:space="preserve">Прочие работы и услуги 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</si>
  <si>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</si>
  <si>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</si>
  <si>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</si>
  <si>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</si>
  <si>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</si>
  <si>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</si>
  <si>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</si>
  <si>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79500 00490</t>
  </si>
  <si>
    <t>79500 00520</t>
  </si>
  <si>
    <t>79500 00530</t>
  </si>
  <si>
    <t>45000 00200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</si>
  <si>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</si>
  <si>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</si>
  <si>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</si>
  <si>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</si>
  <si>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</si>
  <si>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</si>
  <si>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</si>
  <si>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</si>
  <si>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</si>
  <si>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</si>
  <si>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</si>
  <si>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</si>
  <si>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</si>
  <si>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</si>
  <si>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</si>
  <si>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</si>
  <si>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</si>
  <si>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</si>
  <si>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</si>
  <si>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</si>
  <si>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</si>
  <si>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</si>
  <si>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</si>
  <si>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</si>
  <si>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</si>
  <si>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</si>
  <si>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</si>
  <si>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</si>
  <si>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</si>
  <si>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</si>
  <si>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</si>
  <si>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</si>
  <si>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</si>
  <si>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</si>
  <si>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Другие вопросы в области культуры, кинематографии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</si>
  <si>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</si>
  <si>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</si>
  <si>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</si>
  <si>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</si>
  <si>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r>
      <t>Фонд оплаты труда государственных (муниципальных) органов</t>
    </r>
    <r>
      <rPr>
        <b/>
        <sz val="10"/>
        <rFont val="Times New Roman"/>
        <family val="1"/>
      </rPr>
      <t xml:space="preserve">
</t>
    </r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</si>
  <si>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</si>
  <si>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</si>
  <si>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</si>
  <si>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</si>
  <si>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</si>
  <si>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</si>
  <si>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</si>
  <si>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</si>
  <si>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</si>
  <si>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</si>
  <si>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</si>
  <si>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</si>
  <si>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</si>
  <si>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</si>
  <si>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</si>
  <si>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 по военно-патриотическому воспитанию граждан, проживающих на территории МО</t>
  </si>
  <si>
    <t>43100 00 191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</si>
  <si>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</si>
  <si>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</si>
  <si>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</si>
  <si>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</si>
  <si>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</si>
  <si>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</si>
  <si>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</si>
  <si>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</si>
  <si>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</si>
  <si>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</si>
  <si>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</si>
  <si>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</si>
  <si>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Ведомственная целевая программа  участия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</si>
  <si>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</si>
  <si>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</si>
  <si>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</si>
  <si>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</si>
  <si>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</si>
  <si>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</si>
  <si>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</si>
  <si>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</si>
  <si>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</si>
  <si>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</si>
  <si>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</si>
  <si>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</si>
  <si>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</si>
  <si>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</si>
  <si>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</si>
  <si>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</si>
  <si>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</si>
  <si>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</si>
  <si>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</si>
  <si>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</si>
  <si>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</si>
  <si>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</si>
  <si>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</si>
  <si>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</si>
  <si>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</si>
  <si>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</si>
  <si>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</si>
  <si>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000 01 05 00 00 00 0000 000 </t>
  </si>
  <si>
    <t>Изменение остатков средств на счетах по учету средств бюджета</t>
  </si>
  <si>
    <t>Увеличение   остатков средств 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</si>
  <si>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</si>
  <si>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 остатков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</si>
  <si>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</si>
  <si>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ИТОГО ИСТОЧНИКОВ ВНУТРЕННЕГО ФИНАНСИРОВАНИЯ ДЕФИЦИТА БЮДЖЕТА </t>
  </si>
  <si>
    <t>967 01 05 00 00 00 0000 500</t>
  </si>
  <si>
    <t>967 01 05 02 01 03 0000 510</t>
  </si>
  <si>
    <t>967 01 05 00 00 00 0000 600</t>
  </si>
  <si>
    <t>967 01 05 02 01 03 0000 610</t>
  </si>
  <si>
    <r>
      <t xml:space="preserve">  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Приложение №  3</t>
    </r>
  </si>
  <si>
    <t>Приложение №2 к РМА</t>
  </si>
  <si>
    <t>Приложение №3 к РМА</t>
  </si>
  <si>
    <t>Приложение №1 к РМА</t>
  </si>
  <si>
    <t>№п/п</t>
  </si>
  <si>
    <t>Источники доходов</t>
  </si>
  <si>
    <t>I</t>
  </si>
  <si>
    <t>000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</si>
  <si>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</si>
  <si>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</si>
  <si>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</si>
  <si>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</si>
  <si>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</si>
  <si>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</si>
  <si>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</si>
  <si>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</si>
  <si>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</si>
  <si>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</si>
  <si>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</si>
  <si>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</si>
  <si>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</si>
  <si>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</si>
  <si>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</si>
  <si>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1 05 02010 02 0000 110</t>
  </si>
  <si>
    <t xml:space="preserve">Единый налог на вмененный доход для отдельных видов деятельности </t>
  </si>
  <si>
    <t>1 05 04030 02 1000 110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</si>
  <si>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</si>
  <si>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</si>
  <si>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</si>
  <si>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 1 09 04040 01 0000 110</t>
  </si>
  <si>
    <t>Налог с имущества, переходящего в порядке наследования или дарения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</si>
  <si>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</si>
  <si>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</si>
  <si>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</si>
  <si>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</si>
  <si>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</si>
  <si>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867</t>
  </si>
  <si>
    <t>1 13 02993 03 0100 130</t>
  </si>
  <si>
    <t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</si>
  <si>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</si>
  <si>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 xml:space="preserve">Другие виды прочих доходов от компенсации затрат бюджетов внутригородских муниципальных образований Санкт-Петербурга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</si>
  <si>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</si>
  <si>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</si>
  <si>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</si>
  <si>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
административных правонарушениях</t>
  </si>
  <si>
    <t xml:space="preserve"> 1 16 02010 02 0000 140</t>
  </si>
  <si>
    <t>Административные штрафы, установленные законами  субъектов Российской Федерации об
административных правонарушениях, за нарушение
законов и иных нормативных правовых актов субъектов Российской Федерации</t>
  </si>
  <si>
    <t>806</t>
  </si>
  <si>
    <t xml:space="preserve"> 1 16 02010 02 0100 140</t>
  </si>
  <si>
    <t>Штрафы, предусмотренные статьями 12 – 37-1, 44 Закона Санкт-Петербурга от 12.05.2010 № 273-70 «Об административных правонарушениях в СанктПетербурге»</t>
  </si>
  <si>
    <t>805</t>
  </si>
  <si>
    <t>807</t>
  </si>
  <si>
    <t>815</t>
  </si>
  <si>
    <t>824</t>
  </si>
  <si>
    <t>860</t>
  </si>
  <si>
    <t>116 10000 00 0000 140</t>
  </si>
  <si>
    <t>Платежи в целях возмещения причиненного ущерба (убытков)</t>
  </si>
  <si>
    <t>116 10120 01 0000 140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</si>
  <si>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</si>
  <si>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</si>
  <si>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</si>
  <si>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</si>
  <si>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</si>
  <si>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1 17 00000 00 0000 000</t>
  </si>
  <si>
    <t>Прочие неналоговые доходы</t>
  </si>
  <si>
    <t>117 05030 03 0000 180</t>
  </si>
  <si>
    <t xml:space="preserve">Прочие неналоговые доходы бюджетов внутригородских муниципальных образований городов федерального значения
</t>
  </si>
  <si>
    <t>II</t>
  </si>
  <si>
    <t xml:space="preserve"> 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</si>
  <si>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</si>
  <si>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</si>
  <si>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</si>
  <si>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</si>
  <si>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 xml:space="preserve">Дотации  бюджетам бюджетной системы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</si>
  <si>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</si>
  <si>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</si>
  <si>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</si>
  <si>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бюджетов субъекта Российской Федерации</t>
  </si>
  <si>
    <t xml:space="preserve"> 2 02 30000 00 0000 150</t>
  </si>
  <si>
    <t>Субвенции бюджетам бюджетной системы Российской Федерации</t>
  </si>
  <si>
    <t>2 02 30024 03 0000 151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</si>
  <si>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</si>
  <si>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 2 02 30024 03 0100 151</t>
  </si>
  <si>
    <t>Субвенции бюджетам внутригородских муниципальных образований 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</si>
  <si>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</si>
  <si>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</si>
  <si>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2 02 30027 03 0000 151</t>
  </si>
  <si>
    <t xml:space="preserve"> 2 02 30027 03 0100 151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</si>
  <si>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</si>
  <si>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</si>
  <si>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 Санкт-Петербурга на  вознаграждение,  причитающееся приемному родителю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</si>
  <si>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</si>
  <si>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</si>
  <si>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2 19 60010 03 0000 151</t>
  </si>
  <si>
    <t>Возврат прочих остатков субсидий, субвенций и иных межбюджетных  трансфертов,имеющих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</si>
  <si>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</si>
  <si>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>Доходы от оказания платных услуг  и компенсации затрат государства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</si>
  <si>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</si>
  <si>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</si>
  <si>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</si>
  <si>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</si>
  <si>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</si>
  <si>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</si>
  <si>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</si>
  <si>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    Показатели расходов бюджета внутригородского муниципального образования города федерального значения Санкт-Петербурга муниципальный округ </t>
  </si>
  <si>
    <t>Главный распорядитель средств местного бюджета - Муниципальный совет внутригородского муниципального образования города федерального значения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</si>
  <si>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администрациявнутригородского муниципального образования города федерального значения Санкт-Петербурга муниципальный округ  Комендантский аэродром 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</si>
  <si>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</si>
  <si>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</si>
  <si>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</si>
  <si>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</si>
  <si>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Другие вопросы в области национальной экономики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</si>
  <si>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</si>
  <si>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</si>
  <si>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</si>
  <si>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</si>
  <si>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Муниципальная программа  по военно-патриотическому воспитанию граждан, проживающих на территории МО Комендантский аэродром</t>
  </si>
  <si>
    <t>587,2</t>
  </si>
  <si>
    <t xml:space="preserve">    Показатели источников финансирования дефицита бюджета внутригородского муниципального образования </t>
  </si>
  <si>
    <t>Муниципальная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</si>
  <si>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</si>
  <si>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</si>
  <si>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</si>
  <si>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</si>
  <si>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 114 02033 03 0000 410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</si>
  <si>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</si>
  <si>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Показатели доходов местного бюджета внутригородского муниципального образования города федерального значения Санкт-Петербурга муниципальный округ Комендантский аэродром 1 квартал 2023 года по кодам классификации доходов бюджетов </t>
  </si>
  <si>
    <t xml:space="preserve">Утверждено на 2023г.    (тыс. руб.)      </t>
  </si>
  <si>
    <t>Исполнено за 1 квартал 2023г.                    (тыс. руб.)</t>
  </si>
  <si>
    <t xml:space="preserve">% исполнения бюджета за 1 квартал  2023г. (%) </t>
  </si>
  <si>
    <t>Комендантский аэродром за 1 квартал  2023 года  по ведомственной структуре расходов</t>
  </si>
  <si>
    <t>План на 2023 год</t>
  </si>
  <si>
    <t>Исполнено за 1 квартал 2023 г.</t>
  </si>
  <si>
    <t>0,0</t>
  </si>
  <si>
    <t>Расходы на организацию благоустройства территории муниципального образования, за счет средств местного бюджета в рамках выполнения мероприятий программы "Петербургские дворы"</t>
  </si>
  <si>
    <t>60000 МР001</t>
  </si>
  <si>
    <t>Расходы на осуществление работ в сфере озеленения территории  муниципального образования за счет средств местного бюджета в рамках выполнения мероприятий программы "Петербургские дворы"</t>
  </si>
  <si>
    <t>60000 МР002</t>
  </si>
  <si>
    <t>Расходы на организацию благоустройства территории муниципального образования  за счет субсидии из бюджета Санкт-Петербурга в рамках выполнения мероприятий программы "Петербургские дворы"</t>
  </si>
  <si>
    <t>60000 SР001</t>
  </si>
  <si>
    <t>Расходы на осуществление работ в сфере озеленения территории 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</si>
  <si>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60000 SР002</t>
  </si>
  <si>
    <t xml:space="preserve">                       города федерального значения Санкт-Петербурга муниципальный округ Комендантский аэродром за  1 квартал 2023 года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</si>
  <si>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</si>
  <si>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от 06.04.2023 года №18-п</t>
  </si>
  <si>
    <t xml:space="preserve">МЕСТНАЯ  АДМИНИСТРАЦИЯ
ВНУТРИГОРОДСКОГО МУНИЦИПАЛЬНОГО  ОБРАЗОВАНИЯ ГОРОДА ФЕДЕРАЛЬНОГО ЗНАЧЕНИЯ САНКТ-ПЕТЕРБУРГА  МУНИЦИПАЛЬНЫЙ  ОКРУГ
КОМЕНДАНТСКИЙ  АЭРОДРОМ
РАСПОРЯЖЕНИЕ
</t>
  </si>
  <si>
    <t>06.04.2023 года                                                                   Санкт-Петербург                                                                                                         №18-п</t>
  </si>
  <si>
    <t>Об утверждении отчета об исполнении бюджета внутригородского муниципального образования города федерального значения Санкт-Петербурга муниципальный округ Комендантский аэродром за 1 квартал 2023 года</t>
  </si>
  <si>
    <r>
      <t xml:space="preserve">
</t>
    </r>
    <r>
      <rPr>
        <sz val="10"/>
        <rFont val="Times New Roman"/>
        <family val="1"/>
      </rPr>
      <t xml:space="preserve">На основании статьи 264.2 Бюджетного кодекса Российской Федерации, статьи 25 Положения о бюджетном процессе в внутригородском муниципальном образовании города федерального значения Санкт-Петербурга муниципальный округ Комендантский аэродром:
1. Утвердить отчет об исполнении бюджета внутригородского муниципальном образовании города федерального значения Санкт-Петербурга муниципальный округ Комендантский аэродром (далее- МО Комендантский аэродром) за 1 квартал 2023 года:
• по доходам в сумме 37 996,2 тыс. рублей, 
• по расходам в сумме 16 387,7 тыс. рублей, 
•  с профицитом 21 608,5 тыс. рублей.
2. Утвердить показатели исполнения бюджета МО Комендантский аэродром по доходам, согласно Приложению № 1.
3. Утвердить показатели исполнения бюджета МО Комендантский аэродром по ведомственной структуре расходов, согласно Приложению№2.
4. Утвердить показатели исполнения бюджета МО Комендантский аэродром по источникам финансирования дефицита бюджета, согласно Приложению№3.
5.  Направить отчет об исполнении бюджета за 1 квартал 2023 года в Муниципальный совет МО Комендантский аэродром.
6.  Планово-экономическому отделу подготовить Показатели доходов и расходов исполнения бюджета МО Комендантский аэродром за 1 квартал 2023 г. для публикации.
7. Планово-экономическому отделу подготовить Сведения о ходе исполнения местного бюджета МО Комендантский аэродром за 1 квартал 2023 г. для публикации.
8.  Контроль за исполнением настоящего распоряжения оставляю за собой.
9. Настоящее распоряжение вступает в силу с момента принятия.
Глава Местной администрации
МО Комендантский аэродром                                                       М.Ю. Брызгалова
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</si>
</sst>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#####"/>
    <numFmt numFmtId="183" formatCode="0####"/>
    <numFmt numFmtId="184" formatCode="####"/>
    <numFmt numFmtId="185" formatCode="000000"/>
    <numFmt numFmtId="186" formatCode="0.0"/>
    <numFmt numFmtId="187" formatCode="#,##0.0"/>
    <numFmt numFmtId="188" formatCode="0#"/>
    <numFmt numFmtId="189" formatCode="0##"/>
    <numFmt numFmtId="190" formatCode="0###"/>
    <numFmt numFmtId="191" formatCode="00###"/>
    <numFmt numFmtId="192" formatCode="[$-FC19]d\ mmmm\ yyyy\ &quot;г.&quot;"/>
    <numFmt numFmtId="193" formatCode="#,##0&quot;р.&quot;"/>
    <numFmt numFmtId="194" formatCode="#,##0.0_р_."/>
    <numFmt numFmtId="195" formatCode="0.0%"/>
    <numFmt numFmtId="196" formatCode="#,##0.00&quot;р.&quot;"/>
    <numFmt numFmtId="197" formatCode="0000"/>
    <numFmt numFmtId="198" formatCode="[&lt;=9999999]###\-####;\(###\)\ ###\-####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81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.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56"/>
      <name val="Times New Roman"/>
      <family val="1"/>
    </font>
    <font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2060"/>
      <name val="Times New Roman"/>
      <family val="1"/>
    </font>
    <font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35">
    <xf numFmtId="0" fontId="0" fillId="0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49" fontId="4" fillId="32" borderId="0" xfId="0" applyNumberFormat="1" applyFont="1" applyFill="1" applyBorder="1" applyAlignment="1" applyProtection="1">
      <alignment vertical="top"/>
      <protection/>
    </xf>
    <xf numFmtId="49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186" fontId="5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0" fontId="9" fillId="32" borderId="0" xfId="0" applyNumberFormat="1" applyFont="1" applyFill="1" applyBorder="1" applyAlignment="1" applyProtection="1">
      <alignment vertical="top"/>
      <protection/>
    </xf>
    <xf numFmtId="186" fontId="6" fillId="32" borderId="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9" fillId="32" borderId="11" xfId="0" applyNumberFormat="1" applyFont="1" applyFill="1" applyBorder="1" applyAlignment="1" applyProtection="1">
      <alignment vertical="top"/>
      <protection/>
    </xf>
    <xf numFmtId="186" fontId="6" fillId="32" borderId="12" xfId="0" applyNumberFormat="1" applyFont="1" applyFill="1" applyBorder="1" applyAlignment="1" applyProtection="1">
      <alignment vertical="top"/>
      <protection/>
    </xf>
    <xf numFmtId="186" fontId="12" fillId="32" borderId="13" xfId="0" applyNumberFormat="1" applyFont="1" applyFill="1" applyBorder="1" applyAlignment="1" applyProtection="1">
      <alignment horizontal="center" vertical="top" wrapText="1"/>
      <protection/>
    </xf>
    <xf numFmtId="186" fontId="14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 wrapText="1"/>
      <protection/>
    </xf>
    <xf numFmtId="186" fontId="14" fillId="32" borderId="13" xfId="0" applyNumberFormat="1" applyFont="1" applyFill="1" applyBorder="1" applyAlignment="1" applyProtection="1">
      <alignment horizontal="center" vertical="center" wrapText="1"/>
      <protection/>
    </xf>
    <xf numFmtId="49" fontId="13" fillId="32" borderId="0" xfId="0" applyNumberFormat="1" applyFont="1" applyFill="1" applyBorder="1" applyAlignment="1" applyProtection="1">
      <alignment horizontal="center" vertical="top"/>
      <protection/>
    </xf>
    <xf numFmtId="186" fontId="14" fillId="0" borderId="13" xfId="0" applyNumberFormat="1" applyFont="1" applyFill="1" applyBorder="1" applyAlignment="1" applyProtection="1">
      <alignment horizontal="center" vertical="center"/>
      <protection/>
    </xf>
    <xf numFmtId="186" fontId="15" fillId="0" borderId="13" xfId="0" applyNumberFormat="1" applyFont="1" applyFill="1" applyBorder="1" applyAlignment="1" applyProtection="1">
      <alignment horizontal="center" vertical="center"/>
      <protection/>
    </xf>
    <xf numFmtId="186" fontId="15" fillId="0" borderId="13" xfId="0" applyNumberFormat="1" applyFont="1" applyFill="1" applyBorder="1" applyAlignment="1" applyProtection="1">
      <alignment horizontal="center" vertical="center" wrapText="1"/>
      <protection/>
    </xf>
    <xf numFmtId="186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14" fillId="32" borderId="0" xfId="0" applyNumberFormat="1" applyFont="1" applyFill="1" applyBorder="1" applyAlignment="1" applyProtection="1">
      <alignment horizontal="center" vertical="center"/>
      <protection/>
    </xf>
    <xf numFmtId="0" fontId="14" fillId="32" borderId="0" xfId="0" applyNumberFormat="1" applyFont="1" applyFill="1" applyBorder="1" applyAlignment="1" applyProtection="1">
      <alignment horizontal="centerContinuous" vertical="center" wrapText="1"/>
      <protection/>
    </xf>
    <xf numFmtId="187" fontId="14" fillId="0" borderId="13" xfId="0" applyNumberFormat="1" applyFont="1" applyFill="1" applyBorder="1" applyAlignment="1" applyProtection="1">
      <alignment horizontal="center" vertical="center"/>
      <protection/>
    </xf>
    <xf numFmtId="187" fontId="15" fillId="0" borderId="13" xfId="0" applyNumberFormat="1" applyFont="1" applyFill="1" applyBorder="1" applyAlignment="1" applyProtection="1">
      <alignment horizontal="center" vertical="center"/>
      <protection/>
    </xf>
    <xf numFmtId="187" fontId="14" fillId="0" borderId="13" xfId="0" applyNumberFormat="1" applyFont="1" applyFill="1" applyBorder="1" applyAlignment="1" applyProtection="1">
      <alignment horizontal="center" vertical="center" wrapText="1"/>
      <protection/>
    </xf>
    <xf numFmtId="187" fontId="15" fillId="0" borderId="13" xfId="0" applyNumberFormat="1" applyFont="1" applyFill="1" applyBorder="1" applyAlignment="1" applyProtection="1">
      <alignment horizontal="center" vertical="center" wrapText="1"/>
      <protection/>
    </xf>
    <xf numFmtId="187" fontId="6" fillId="0" borderId="0" xfId="0" applyNumberFormat="1" applyFont="1" applyFill="1" applyBorder="1" applyAlignment="1" applyProtection="1">
      <alignment vertical="top"/>
      <protection/>
    </xf>
    <xf numFmtId="187" fontId="9" fillId="0" borderId="14" xfId="0" applyNumberFormat="1" applyFont="1" applyFill="1" applyBorder="1" applyAlignment="1" applyProtection="1">
      <alignment vertical="top"/>
      <protection/>
    </xf>
    <xf numFmtId="187" fontId="12" fillId="0" borderId="13" xfId="0" applyNumberFormat="1" applyFont="1" applyFill="1" applyBorder="1" applyAlignment="1" applyProtection="1">
      <alignment horizontal="center" vertical="top" wrapText="1"/>
      <protection/>
    </xf>
    <xf numFmtId="187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186" fontId="14" fillId="32" borderId="15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top"/>
      <protection/>
    </xf>
    <xf numFmtId="49" fontId="4" fillId="32" borderId="13" xfId="0" applyNumberFormat="1" applyFont="1" applyFill="1" applyBorder="1" applyAlignment="1" applyProtection="1">
      <alignment vertical="top"/>
      <protection/>
    </xf>
    <xf numFmtId="49" fontId="5" fillId="32" borderId="13" xfId="0" applyNumberFormat="1" applyFont="1" applyFill="1" applyBorder="1" applyAlignment="1" applyProtection="1">
      <alignment vertical="top"/>
      <protection/>
    </xf>
    <xf numFmtId="194" fontId="19" fillId="32" borderId="13" xfId="0" applyNumberFormat="1" applyFont="1" applyFill="1" applyBorder="1" applyAlignment="1" applyProtection="1">
      <alignment horizontal="center" vertical="top" wrapText="1"/>
      <protection/>
    </xf>
    <xf numFmtId="194" fontId="14" fillId="32" borderId="13" xfId="0" applyNumberFormat="1" applyFont="1" applyFill="1" applyBorder="1" applyAlignment="1" applyProtection="1">
      <alignment horizontal="center" vertical="center"/>
      <protection/>
    </xf>
    <xf numFmtId="194" fontId="15" fillId="32" borderId="13" xfId="0" applyNumberFormat="1" applyFont="1" applyFill="1" applyBorder="1" applyAlignment="1" applyProtection="1">
      <alignment horizontal="center" vertical="center"/>
      <protection/>
    </xf>
    <xf numFmtId="49" fontId="8" fillId="32" borderId="13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187" fontId="14" fillId="32" borderId="13" xfId="0" applyNumberFormat="1" applyFont="1" applyFill="1" applyBorder="1" applyAlignment="1">
      <alignment horizontal="center" vertical="center"/>
    </xf>
    <xf numFmtId="187" fontId="15" fillId="32" borderId="13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top"/>
    </xf>
    <xf numFmtId="0" fontId="20" fillId="32" borderId="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Border="1" applyAlignment="1">
      <alignment horizontal="center" vertical="top"/>
    </xf>
    <xf numFmtId="186" fontId="14" fillId="32" borderId="13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vertical="top"/>
    </xf>
    <xf numFmtId="187" fontId="14" fillId="33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vertical="top"/>
    </xf>
    <xf numFmtId="187" fontId="15" fillId="33" borderId="13" xfId="0" applyNumberFormat="1" applyFont="1" applyFill="1" applyBorder="1" applyAlignment="1">
      <alignment horizontal="center" vertical="center"/>
    </xf>
    <xf numFmtId="0" fontId="23" fillId="0" borderId="0" xfId="53" applyFont="1">
      <alignment/>
      <protection/>
    </xf>
    <xf numFmtId="0" fontId="22" fillId="0" borderId="0" xfId="53">
      <alignment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horizontal="right"/>
      <protection/>
    </xf>
    <xf numFmtId="0" fontId="25" fillId="0" borderId="0" xfId="53" applyFont="1" applyAlignment="1">
      <alignment horizontal="left"/>
      <protection/>
    </xf>
    <xf numFmtId="0" fontId="22" fillId="0" borderId="0" xfId="53" applyAlignment="1">
      <alignment horizontal="center"/>
      <protection/>
    </xf>
    <xf numFmtId="0" fontId="26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 applyAlignment="1">
      <alignment wrapText="1"/>
      <protection/>
    </xf>
    <xf numFmtId="186" fontId="27" fillId="0" borderId="0" xfId="53" applyNumberFormat="1" applyFont="1" applyAlignment="1">
      <alignment horizontal="center"/>
      <protection/>
    </xf>
    <xf numFmtId="0" fontId="23" fillId="0" borderId="0" xfId="53" applyFont="1" applyAlignment="1">
      <alignment wrapText="1"/>
      <protection/>
    </xf>
    <xf numFmtId="186" fontId="23" fillId="0" borderId="0" xfId="53" applyNumberFormat="1" applyFont="1" applyAlignment="1">
      <alignment horizontal="center"/>
      <protection/>
    </xf>
    <xf numFmtId="197" fontId="28" fillId="0" borderId="0" xfId="53" applyNumberFormat="1" applyFont="1">
      <alignment/>
      <protection/>
    </xf>
    <xf numFmtId="0" fontId="29" fillId="0" borderId="0" xfId="53" applyFont="1" applyAlignment="1">
      <alignment wrapText="1"/>
      <protection/>
    </xf>
    <xf numFmtId="186" fontId="29" fillId="0" borderId="0" xfId="53" applyNumberFormat="1" applyFont="1" applyAlignment="1">
      <alignment horizontal="center"/>
      <protection/>
    </xf>
    <xf numFmtId="0" fontId="31" fillId="0" borderId="0" xfId="53" applyFont="1">
      <alignment/>
      <protection/>
    </xf>
    <xf numFmtId="0" fontId="31" fillId="0" borderId="13" xfId="53" applyFont="1" applyBorder="1" applyAlignment="1">
      <alignment horizontal="center"/>
      <protection/>
    </xf>
    <xf numFmtId="197" fontId="31" fillId="0" borderId="16" xfId="53" applyNumberFormat="1" applyFont="1" applyBorder="1">
      <alignment/>
      <protection/>
    </xf>
    <xf numFmtId="0" fontId="30" fillId="0" borderId="17" xfId="53" applyFont="1" applyBorder="1" applyAlignment="1">
      <alignment wrapText="1"/>
      <protection/>
    </xf>
    <xf numFmtId="0" fontId="30" fillId="0" borderId="18" xfId="53" applyFont="1" applyBorder="1" applyAlignment="1">
      <alignment vertical="top" wrapText="1"/>
      <protection/>
    </xf>
    <xf numFmtId="0" fontId="31" fillId="0" borderId="19" xfId="53" applyFont="1" applyBorder="1" applyAlignment="1">
      <alignment vertical="top" wrapText="1"/>
      <protection/>
    </xf>
    <xf numFmtId="0" fontId="30" fillId="0" borderId="20" xfId="53" applyFont="1" applyBorder="1" applyAlignment="1">
      <alignment horizontal="center" vertical="center"/>
      <protection/>
    </xf>
    <xf numFmtId="0" fontId="31" fillId="0" borderId="21" xfId="53" applyFont="1" applyBorder="1" applyAlignment="1">
      <alignment horizontal="center" vertical="center"/>
      <protection/>
    </xf>
    <xf numFmtId="187" fontId="30" fillId="0" borderId="18" xfId="53" applyNumberFormat="1" applyFont="1" applyBorder="1" applyAlignment="1">
      <alignment horizontal="center" vertical="center"/>
      <protection/>
    </xf>
    <xf numFmtId="187" fontId="30" fillId="0" borderId="22" xfId="53" applyNumberFormat="1" applyFont="1" applyBorder="1" applyAlignment="1">
      <alignment horizontal="center" vertical="center"/>
      <protection/>
    </xf>
    <xf numFmtId="187" fontId="31" fillId="0" borderId="19" xfId="53" applyNumberFormat="1" applyFont="1" applyBorder="1" applyAlignment="1">
      <alignment horizontal="center" vertical="center"/>
      <protection/>
    </xf>
    <xf numFmtId="187" fontId="31" fillId="0" borderId="23" xfId="53" applyNumberFormat="1" applyFont="1" applyBorder="1" applyAlignment="1">
      <alignment horizontal="center" vertical="center"/>
      <protection/>
    </xf>
    <xf numFmtId="187" fontId="30" fillId="0" borderId="17" xfId="53" applyNumberFormat="1" applyFont="1" applyBorder="1" applyAlignment="1">
      <alignment horizontal="center" vertical="center"/>
      <protection/>
    </xf>
    <xf numFmtId="187" fontId="30" fillId="0" borderId="24" xfId="53" applyNumberFormat="1" applyFont="1" applyBorder="1" applyAlignment="1">
      <alignment horizontal="center" vertical="center"/>
      <protection/>
    </xf>
    <xf numFmtId="0" fontId="31" fillId="0" borderId="0" xfId="53" applyFont="1" applyAlignment="1">
      <alignment/>
      <protection/>
    </xf>
    <xf numFmtId="0" fontId="22" fillId="0" borderId="0" xfId="54">
      <alignment/>
      <protection/>
    </xf>
    <xf numFmtId="0" fontId="24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right"/>
      <protection/>
    </xf>
    <xf numFmtId="0" fontId="15" fillId="0" borderId="0" xfId="54" applyFont="1">
      <alignment/>
      <protection/>
    </xf>
    <xf numFmtId="187" fontId="15" fillId="0" borderId="0" xfId="54" applyNumberFormat="1" applyFont="1">
      <alignment/>
      <protection/>
    </xf>
    <xf numFmtId="187" fontId="22" fillId="0" borderId="0" xfId="54" applyNumberFormat="1">
      <alignment/>
      <protection/>
    </xf>
    <xf numFmtId="187" fontId="22" fillId="0" borderId="0" xfId="54" applyNumberFormat="1" applyAlignment="1">
      <alignment vertical="center"/>
      <protection/>
    </xf>
    <xf numFmtId="0" fontId="27" fillId="0" borderId="0" xfId="54" applyFont="1">
      <alignment/>
      <protection/>
    </xf>
    <xf numFmtId="0" fontId="8" fillId="0" borderId="13" xfId="54" applyFont="1" applyBorder="1" applyAlignment="1">
      <alignment horizontal="center"/>
      <protection/>
    </xf>
    <xf numFmtId="49" fontId="8" fillId="0" borderId="25" xfId="54" applyNumberFormat="1" applyFont="1" applyBorder="1" applyAlignment="1">
      <alignment horizontal="center"/>
      <protection/>
    </xf>
    <xf numFmtId="3" fontId="8" fillId="0" borderId="26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wrapText="1"/>
      <protection/>
    </xf>
    <xf numFmtId="187" fontId="14" fillId="0" borderId="27" xfId="54" applyNumberFormat="1" applyFont="1" applyBorder="1" applyAlignment="1">
      <alignment horizontal="center" vertical="center"/>
      <protection/>
    </xf>
    <xf numFmtId="187" fontId="14" fillId="0" borderId="13" xfId="54" applyNumberFormat="1" applyFont="1" applyBorder="1" applyAlignment="1">
      <alignment horizontal="center" vertical="center"/>
      <protection/>
    </xf>
    <xf numFmtId="3" fontId="14" fillId="0" borderId="0" xfId="54" applyNumberFormat="1" applyFont="1" applyAlignment="1">
      <alignment horizontal="center" vertical="center"/>
      <protection/>
    </xf>
    <xf numFmtId="3" fontId="14" fillId="2" borderId="0" xfId="54" applyNumberFormat="1" applyFont="1" applyFill="1" applyAlignment="1">
      <alignment horizontal="center" vertical="center"/>
      <protection/>
    </xf>
    <xf numFmtId="187" fontId="14" fillId="0" borderId="0" xfId="54" applyNumberFormat="1" applyFont="1" applyAlignment="1">
      <alignment horizontal="center" vertical="center"/>
      <protection/>
    </xf>
    <xf numFmtId="0" fontId="32" fillId="0" borderId="0" xfId="54" applyFont="1">
      <alignment/>
      <protection/>
    </xf>
    <xf numFmtId="0" fontId="8" fillId="0" borderId="13" xfId="54" applyFont="1" applyBorder="1" applyAlignment="1">
      <alignment horizontal="left"/>
      <protection/>
    </xf>
    <xf numFmtId="49" fontId="8" fillId="0" borderId="13" xfId="54" applyNumberFormat="1" applyFont="1" applyBorder="1" applyAlignment="1">
      <alignment horizontal="center" vertical="center"/>
      <protection/>
    </xf>
    <xf numFmtId="3" fontId="8" fillId="0" borderId="13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left" wrapText="1"/>
      <protection/>
    </xf>
    <xf numFmtId="0" fontId="33" fillId="0" borderId="0" xfId="54" applyFont="1">
      <alignment/>
      <protection/>
    </xf>
    <xf numFmtId="3" fontId="6" fillId="0" borderId="13" xfId="54" applyNumberFormat="1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left" wrapText="1"/>
      <protection/>
    </xf>
    <xf numFmtId="0" fontId="6" fillId="0" borderId="13" xfId="54" applyFont="1" applyBorder="1" applyAlignment="1">
      <alignment horizontal="left"/>
      <protection/>
    </xf>
    <xf numFmtId="49" fontId="6" fillId="0" borderId="13" xfId="54" applyNumberFormat="1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justify" vertical="top" wrapText="1"/>
      <protection/>
    </xf>
    <xf numFmtId="187" fontId="15" fillId="0" borderId="13" xfId="54" applyNumberFormat="1" applyFont="1" applyBorder="1" applyAlignment="1">
      <alignment horizontal="center" vertical="center"/>
      <protection/>
    </xf>
    <xf numFmtId="3" fontId="15" fillId="0" borderId="0" xfId="54" applyNumberFormat="1" applyFont="1" applyAlignment="1">
      <alignment horizontal="center" vertical="center"/>
      <protection/>
    </xf>
    <xf numFmtId="3" fontId="15" fillId="2" borderId="0" xfId="54" applyNumberFormat="1" applyFont="1" applyFill="1" applyAlignment="1">
      <alignment horizontal="center" vertical="center"/>
      <protection/>
    </xf>
    <xf numFmtId="187" fontId="15" fillId="0" borderId="0" xfId="54" applyNumberFormat="1" applyFont="1" applyAlignment="1">
      <alignment horizontal="center" vertical="center"/>
      <protection/>
    </xf>
    <xf numFmtId="187" fontId="15" fillId="0" borderId="27" xfId="54" applyNumberFormat="1" applyFont="1" applyBorder="1" applyAlignment="1">
      <alignment horizontal="center" vertical="center"/>
      <protection/>
    </xf>
    <xf numFmtId="3" fontId="15" fillId="0" borderId="0" xfId="54" applyNumberFormat="1" applyFont="1" applyAlignment="1">
      <alignment horizontal="center" vertical="center" wrapText="1"/>
      <protection/>
    </xf>
    <xf numFmtId="0" fontId="75" fillId="0" borderId="13" xfId="54" applyFont="1" applyBorder="1" applyAlignment="1">
      <alignment horizontal="justify" vertical="top" wrapText="1"/>
      <protection/>
    </xf>
    <xf numFmtId="187" fontId="15" fillId="0" borderId="28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justify" wrapText="1"/>
      <protection/>
    </xf>
    <xf numFmtId="0" fontId="6" fillId="0" borderId="0" xfId="54" applyFont="1">
      <alignment/>
      <protection/>
    </xf>
    <xf numFmtId="0" fontId="15" fillId="0" borderId="13" xfId="54" applyFont="1" applyBorder="1" applyAlignment="1">
      <alignment horizontal="justify" wrapText="1"/>
      <protection/>
    </xf>
    <xf numFmtId="16" fontId="8" fillId="0" borderId="13" xfId="54" applyNumberFormat="1" applyFont="1" applyBorder="1" applyAlignment="1">
      <alignment horizontal="left"/>
      <protection/>
    </xf>
    <xf numFmtId="0" fontId="17" fillId="0" borderId="0" xfId="54" applyFont="1">
      <alignment/>
      <protection/>
    </xf>
    <xf numFmtId="16" fontId="6" fillId="0" borderId="13" xfId="54" applyNumberFormat="1" applyFont="1" applyBorder="1" applyAlignment="1">
      <alignment horizontal="left" vertical="center"/>
      <protection/>
    </xf>
    <xf numFmtId="0" fontId="24" fillId="0" borderId="0" xfId="54" applyFont="1" applyAlignment="1">
      <alignment vertical="center"/>
      <protection/>
    </xf>
    <xf numFmtId="0" fontId="8" fillId="0" borderId="0" xfId="54" applyFont="1">
      <alignment/>
      <protection/>
    </xf>
    <xf numFmtId="49" fontId="6" fillId="32" borderId="27" xfId="54" applyNumberFormat="1" applyFont="1" applyFill="1" applyBorder="1" applyAlignment="1">
      <alignment horizontal="center" vertical="center"/>
      <protection/>
    </xf>
    <xf numFmtId="3" fontId="6" fillId="32" borderId="13" xfId="54" applyNumberFormat="1" applyFont="1" applyFill="1" applyBorder="1" applyAlignment="1">
      <alignment horizontal="center" vertical="center"/>
      <protection/>
    </xf>
    <xf numFmtId="0" fontId="15" fillId="32" borderId="13" xfId="54" applyFont="1" applyFill="1" applyBorder="1" applyAlignment="1">
      <alignment horizontal="justify" wrapText="1"/>
      <protection/>
    </xf>
    <xf numFmtId="187" fontId="15" fillId="34" borderId="13" xfId="54" applyNumberFormat="1" applyFont="1" applyFill="1" applyBorder="1" applyAlignment="1">
      <alignment horizontal="center" vertical="center"/>
      <protection/>
    </xf>
    <xf numFmtId="49" fontId="8" fillId="0" borderId="27" xfId="54" applyNumberFormat="1" applyFont="1" applyBorder="1" applyAlignment="1">
      <alignment horizontal="center" vertical="center"/>
      <protection/>
    </xf>
    <xf numFmtId="0" fontId="14" fillId="32" borderId="13" xfId="54" applyFont="1" applyFill="1" applyBorder="1" applyAlignment="1">
      <alignment horizontal="justify" vertical="top" wrapText="1"/>
      <protection/>
    </xf>
    <xf numFmtId="16" fontId="6" fillId="0" borderId="13" xfId="54" applyNumberFormat="1" applyFont="1" applyBorder="1" applyAlignment="1">
      <alignment horizontal="left"/>
      <protection/>
    </xf>
    <xf numFmtId="0" fontId="14" fillId="32" borderId="13" xfId="54" applyFont="1" applyFill="1" applyBorder="1" applyAlignment="1">
      <alignment horizontal="left" vertical="top" wrapText="1"/>
      <protection/>
    </xf>
    <xf numFmtId="49" fontId="6" fillId="0" borderId="27" xfId="54" applyNumberFormat="1" applyFont="1" applyBorder="1" applyAlignment="1">
      <alignment horizontal="center" vertical="center"/>
      <protection/>
    </xf>
    <xf numFmtId="0" fontId="15" fillId="32" borderId="13" xfId="54" applyFont="1" applyFill="1" applyBorder="1" applyAlignment="1">
      <alignment vertical="top" wrapText="1"/>
      <protection/>
    </xf>
    <xf numFmtId="187" fontId="15" fillId="0" borderId="29" xfId="54" applyNumberFormat="1" applyFont="1" applyBorder="1" applyAlignment="1">
      <alignment horizontal="center" vertical="center"/>
      <protection/>
    </xf>
    <xf numFmtId="3" fontId="15" fillId="0" borderId="13" xfId="54" applyNumberFormat="1" applyFont="1" applyBorder="1" applyAlignment="1">
      <alignment horizontal="center" vertical="center" wrapText="1"/>
      <protection/>
    </xf>
    <xf numFmtId="3" fontId="14" fillId="0" borderId="13" xfId="54" applyNumberFormat="1" applyFont="1" applyBorder="1" applyAlignment="1">
      <alignment horizontal="center" vertical="center"/>
      <protection/>
    </xf>
    <xf numFmtId="0" fontId="8" fillId="0" borderId="13" xfId="54" applyFont="1" applyBorder="1">
      <alignment/>
      <protection/>
    </xf>
    <xf numFmtId="49" fontId="8" fillId="0" borderId="27" xfId="54" applyNumberFormat="1" applyFont="1" applyBorder="1" applyAlignment="1">
      <alignment horizontal="center" vertical="center" wrapText="1"/>
      <protection/>
    </xf>
    <xf numFmtId="0" fontId="14" fillId="32" borderId="13" xfId="54" applyFont="1" applyFill="1" applyBorder="1" applyAlignment="1">
      <alignment vertical="top" wrapText="1"/>
      <protection/>
    </xf>
    <xf numFmtId="0" fontId="8" fillId="32" borderId="13" xfId="54" applyFont="1" applyFill="1" applyBorder="1" applyAlignment="1">
      <alignment vertical="top" wrapText="1"/>
      <protection/>
    </xf>
    <xf numFmtId="0" fontId="6" fillId="0" borderId="13" xfId="54" applyFont="1" applyBorder="1" applyAlignment="1">
      <alignment horizontal="justify" vertical="top" wrapText="1"/>
      <protection/>
    </xf>
    <xf numFmtId="16" fontId="8" fillId="0" borderId="30" xfId="54" applyNumberFormat="1" applyFont="1" applyBorder="1" applyAlignment="1">
      <alignment horizontal="center"/>
      <protection/>
    </xf>
    <xf numFmtId="16" fontId="8" fillId="0" borderId="13" xfId="54" applyNumberFormat="1" applyFont="1" applyBorder="1" applyAlignment="1">
      <alignment horizontal="center"/>
      <protection/>
    </xf>
    <xf numFmtId="0" fontId="14" fillId="0" borderId="13" xfId="54" applyFont="1" applyBorder="1" applyAlignment="1">
      <alignment horizontal="justify" vertical="top" wrapText="1"/>
      <protection/>
    </xf>
    <xf numFmtId="16" fontId="8" fillId="34" borderId="13" xfId="54" applyNumberFormat="1" applyFont="1" applyFill="1" applyBorder="1" applyAlignment="1">
      <alignment horizontal="center"/>
      <protection/>
    </xf>
    <xf numFmtId="49" fontId="8" fillId="34" borderId="13" xfId="54" applyNumberFormat="1" applyFont="1" applyFill="1" applyBorder="1" applyAlignment="1">
      <alignment horizontal="center" vertical="center"/>
      <protection/>
    </xf>
    <xf numFmtId="3" fontId="8" fillId="34" borderId="13" xfId="54" applyNumberFormat="1" applyFont="1" applyFill="1" applyBorder="1" applyAlignment="1">
      <alignment horizontal="center" vertical="center"/>
      <protection/>
    </xf>
    <xf numFmtId="0" fontId="14" fillId="34" borderId="13" xfId="54" applyFont="1" applyFill="1" applyBorder="1" applyAlignment="1">
      <alignment horizontal="justify" wrapText="1"/>
      <protection/>
    </xf>
    <xf numFmtId="187" fontId="14" fillId="34" borderId="13" xfId="54" applyNumberFormat="1" applyFont="1" applyFill="1" applyBorder="1" applyAlignment="1">
      <alignment horizontal="center" vertical="center"/>
      <protection/>
    </xf>
    <xf numFmtId="3" fontId="14" fillId="34" borderId="0" xfId="54" applyNumberFormat="1" applyFont="1" applyFill="1" applyAlignment="1">
      <alignment horizontal="center" vertical="center"/>
      <protection/>
    </xf>
    <xf numFmtId="187" fontId="14" fillId="34" borderId="0" xfId="54" applyNumberFormat="1" applyFont="1" applyFill="1" applyAlignment="1">
      <alignment horizontal="center" vertical="center"/>
      <protection/>
    </xf>
    <xf numFmtId="0" fontId="6" fillId="34" borderId="0" xfId="54" applyFont="1" applyFill="1">
      <alignment/>
      <protection/>
    </xf>
    <xf numFmtId="0" fontId="14" fillId="0" borderId="13" xfId="54" applyFont="1" applyBorder="1" applyAlignment="1">
      <alignment horizontal="left" vertical="center" wrapText="1"/>
      <protection/>
    </xf>
    <xf numFmtId="3" fontId="14" fillId="0" borderId="28" xfId="54" applyNumberFormat="1" applyFont="1" applyBorder="1" applyAlignment="1">
      <alignment horizontal="center" vertical="center"/>
      <protection/>
    </xf>
    <xf numFmtId="3" fontId="14" fillId="2" borderId="28" xfId="54" applyNumberFormat="1" applyFont="1" applyFill="1" applyBorder="1" applyAlignment="1">
      <alignment horizontal="center" vertical="center"/>
      <protection/>
    </xf>
    <xf numFmtId="0" fontId="6" fillId="35" borderId="0" xfId="54" applyFont="1" applyFill="1">
      <alignment/>
      <protection/>
    </xf>
    <xf numFmtId="0" fontId="14" fillId="32" borderId="13" xfId="54" applyFont="1" applyFill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 wrapText="1"/>
      <protection/>
    </xf>
    <xf numFmtId="3" fontId="76" fillId="32" borderId="28" xfId="54" applyNumberFormat="1" applyFont="1" applyFill="1" applyBorder="1" applyAlignment="1">
      <alignment horizontal="center" vertical="center"/>
      <protection/>
    </xf>
    <xf numFmtId="3" fontId="76" fillId="32" borderId="13" xfId="54" applyNumberFormat="1" applyFont="1" applyFill="1" applyBorder="1" applyAlignment="1">
      <alignment horizontal="center" vertical="center"/>
      <protection/>
    </xf>
    <xf numFmtId="187" fontId="76" fillId="32" borderId="13" xfId="54" applyNumberFormat="1" applyFont="1" applyFill="1" applyBorder="1" applyAlignment="1">
      <alignment horizontal="center" vertical="center"/>
      <protection/>
    </xf>
    <xf numFmtId="187" fontId="77" fillId="32" borderId="13" xfId="54" applyNumberFormat="1" applyFont="1" applyFill="1" applyBorder="1" applyAlignment="1">
      <alignment horizontal="center" vertical="center"/>
      <protection/>
    </xf>
    <xf numFmtId="0" fontId="14" fillId="0" borderId="13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187" fontId="14" fillId="0" borderId="28" xfId="54" applyNumberFormat="1" applyFont="1" applyBorder="1" applyAlignment="1">
      <alignment horizontal="center" vertical="center"/>
      <protection/>
    </xf>
    <xf numFmtId="0" fontId="20" fillId="0" borderId="0" xfId="54" applyFont="1">
      <alignment/>
      <protection/>
    </xf>
    <xf numFmtId="49" fontId="8" fillId="0" borderId="13" xfId="54" applyNumberFormat="1" applyFont="1" applyBorder="1" applyAlignment="1">
      <alignment horizontal="center" vertical="top"/>
      <protection/>
    </xf>
    <xf numFmtId="3" fontId="8" fillId="0" borderId="15" xfId="54" applyNumberFormat="1" applyFont="1" applyBorder="1" applyAlignment="1">
      <alignment horizontal="center" vertical="top"/>
      <protection/>
    </xf>
    <xf numFmtId="0" fontId="14" fillId="0" borderId="13" xfId="54" applyFont="1" applyBorder="1" applyAlignment="1">
      <alignment horizontal="left" vertical="top" wrapText="1"/>
      <protection/>
    </xf>
    <xf numFmtId="49" fontId="6" fillId="32" borderId="13" xfId="54" applyNumberFormat="1" applyFont="1" applyFill="1" applyBorder="1" applyAlignment="1">
      <alignment horizontal="center" vertical="top"/>
      <protection/>
    </xf>
    <xf numFmtId="3" fontId="6" fillId="32" borderId="13" xfId="54" applyNumberFormat="1" applyFont="1" applyFill="1" applyBorder="1" applyAlignment="1">
      <alignment horizontal="center" vertical="top"/>
      <protection/>
    </xf>
    <xf numFmtId="0" fontId="15" fillId="32" borderId="13" xfId="54" applyFont="1" applyFill="1" applyBorder="1" applyAlignment="1">
      <alignment horizontal="left" vertical="top" wrapText="1"/>
      <protection/>
    </xf>
    <xf numFmtId="0" fontId="27" fillId="0" borderId="13" xfId="54" applyFont="1" applyBorder="1">
      <alignment/>
      <protection/>
    </xf>
    <xf numFmtId="0" fontId="17" fillId="0" borderId="13" xfId="54" applyFont="1" applyBorder="1" applyAlignment="1">
      <alignment horizontal="justify" wrapText="1"/>
      <protection/>
    </xf>
    <xf numFmtId="187" fontId="17" fillId="0" borderId="13" xfId="54" applyNumberFormat="1" applyFont="1" applyBorder="1" applyAlignment="1">
      <alignment horizontal="center" vertical="center"/>
      <protection/>
    </xf>
    <xf numFmtId="187" fontId="78" fillId="0" borderId="27" xfId="54" applyNumberFormat="1" applyFont="1" applyBorder="1" applyAlignment="1">
      <alignment horizontal="center" vertical="center"/>
      <protection/>
    </xf>
    <xf numFmtId="187" fontId="78" fillId="0" borderId="13" xfId="54" applyNumberFormat="1" applyFont="1" applyBorder="1" applyAlignment="1">
      <alignment horizontal="center" vertical="center"/>
      <protection/>
    </xf>
    <xf numFmtId="187" fontId="75" fillId="0" borderId="13" xfId="54" applyNumberFormat="1" applyFont="1" applyBorder="1" applyAlignment="1">
      <alignment horizontal="center" vertical="center"/>
      <protection/>
    </xf>
    <xf numFmtId="187" fontId="75" fillId="0" borderId="27" xfId="54" applyNumberFormat="1" applyFont="1" applyBorder="1" applyAlignment="1">
      <alignment horizontal="center" vertical="center"/>
      <protection/>
    </xf>
    <xf numFmtId="187" fontId="75" fillId="0" borderId="28" xfId="54" applyNumberFormat="1" applyFont="1" applyBorder="1" applyAlignment="1">
      <alignment horizontal="center" vertical="center"/>
      <protection/>
    </xf>
    <xf numFmtId="187" fontId="78" fillId="0" borderId="29" xfId="54" applyNumberFormat="1" applyFont="1" applyBorder="1" applyAlignment="1">
      <alignment horizontal="center"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justify" vertical="top" wrapText="1"/>
    </xf>
    <xf numFmtId="49" fontId="8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top"/>
    </xf>
    <xf numFmtId="0" fontId="8" fillId="34" borderId="13" xfId="0" applyFont="1" applyFill="1" applyBorder="1" applyAlignment="1">
      <alignment vertical="top" wrapText="1"/>
    </xf>
    <xf numFmtId="187" fontId="14" fillId="34" borderId="13" xfId="0" applyNumberFormat="1" applyFont="1" applyFill="1" applyBorder="1" applyAlignment="1">
      <alignment horizontal="center" vertical="center"/>
    </xf>
    <xf numFmtId="4" fontId="14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justify" vertical="top" wrapText="1"/>
    </xf>
    <xf numFmtId="187" fontId="15" fillId="34" borderId="13" xfId="0" applyNumberFormat="1" applyFont="1" applyFill="1" applyBorder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/>
    </xf>
    <xf numFmtId="12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30" fillId="0" borderId="0" xfId="53" applyFont="1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left" vertical="top" wrapText="1" indent="1"/>
      <protection/>
    </xf>
    <xf numFmtId="3" fontId="15" fillId="36" borderId="0" xfId="54" applyNumberFormat="1" applyFont="1" applyFill="1" applyBorder="1" applyAlignment="1">
      <alignment horizontal="center" vertical="center" wrapText="1"/>
      <protection/>
    </xf>
    <xf numFmtId="3" fontId="14" fillId="36" borderId="0" xfId="54" applyNumberFormat="1" applyFont="1" applyFill="1" applyBorder="1" applyAlignment="1">
      <alignment horizontal="center" vertical="center"/>
      <protection/>
    </xf>
    <xf numFmtId="3" fontId="15" fillId="36" borderId="0" xfId="54" applyNumberFormat="1" applyFont="1" applyFill="1" applyBorder="1" applyAlignment="1">
      <alignment horizontal="center" vertical="center"/>
      <protection/>
    </xf>
    <xf numFmtId="187" fontId="15" fillId="36" borderId="0" xfId="54" applyNumberFormat="1" applyFont="1" applyFill="1" applyBorder="1" applyAlignment="1">
      <alignment horizontal="center" vertical="center"/>
      <protection/>
    </xf>
    <xf numFmtId="187" fontId="15" fillId="34" borderId="0" xfId="54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left"/>
    </xf>
    <xf numFmtId="49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4" fillId="32" borderId="15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30" xfId="0" applyFont="1" applyBorder="1" applyAlignment="1">
      <alignment horizontal="center" vertical="center"/>
    </xf>
    <xf numFmtId="0" fontId="15" fillId="32" borderId="15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3" fontId="15" fillId="0" borderId="32" xfId="54" applyNumberFormat="1" applyFont="1" applyBorder="1" applyAlignment="1">
      <alignment horizontal="center" vertical="center" wrapText="1"/>
      <protection/>
    </xf>
    <xf numFmtId="0" fontId="6" fillId="0" borderId="0" xfId="54" applyFont="1" applyBorder="1">
      <alignment/>
      <protection/>
    </xf>
    <xf numFmtId="187" fontId="76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0" fontId="34" fillId="34" borderId="0" xfId="0" applyFont="1" applyFill="1" applyBorder="1" applyAlignment="1">
      <alignment horizontal="left"/>
    </xf>
    <xf numFmtId="187" fontId="77" fillId="0" borderId="0" xfId="0" applyNumberFormat="1" applyFont="1" applyBorder="1" applyAlignment="1">
      <alignment horizontal="center" vertical="center"/>
    </xf>
    <xf numFmtId="3" fontId="14" fillId="0" borderId="0" xfId="54" applyNumberFormat="1" applyFont="1" applyBorder="1" applyAlignment="1">
      <alignment horizontal="center" vertical="center"/>
      <protection/>
    </xf>
    <xf numFmtId="3" fontId="14" fillId="2" borderId="0" xfId="54" applyNumberFormat="1" applyFont="1" applyFill="1" applyBorder="1" applyAlignment="1">
      <alignment horizontal="center" vertical="center"/>
      <protection/>
    </xf>
    <xf numFmtId="187" fontId="14" fillId="0" borderId="0" xfId="54" applyNumberFormat="1" applyFont="1" applyBorder="1" applyAlignment="1">
      <alignment horizontal="center" vertical="center"/>
      <protection/>
    </xf>
    <xf numFmtId="3" fontId="15" fillId="0" borderId="0" xfId="54" applyNumberFormat="1" applyFont="1" applyBorder="1" applyAlignment="1">
      <alignment horizontal="center" vertical="center"/>
      <protection/>
    </xf>
    <xf numFmtId="3" fontId="15" fillId="2" borderId="0" xfId="54" applyNumberFormat="1" applyFont="1" applyFill="1" applyBorder="1" applyAlignment="1">
      <alignment horizontal="center" vertical="center"/>
      <protection/>
    </xf>
    <xf numFmtId="187" fontId="15" fillId="0" borderId="0" xfId="54" applyNumberFormat="1" applyFont="1" applyBorder="1" applyAlignment="1">
      <alignment horizontal="center" vertical="center"/>
      <protection/>
    </xf>
    <xf numFmtId="3" fontId="15" fillId="0" borderId="0" xfId="54" applyNumberFormat="1" applyFont="1" applyBorder="1" applyAlignment="1">
      <alignment horizontal="center" vertical="center" wrapText="1"/>
      <protection/>
    </xf>
    <xf numFmtId="0" fontId="8" fillId="0" borderId="0" xfId="54" applyFont="1" applyBorder="1">
      <alignment/>
      <protection/>
    </xf>
    <xf numFmtId="187" fontId="15" fillId="0" borderId="32" xfId="54" applyNumberFormat="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187" fontId="15" fillId="32" borderId="28" xfId="54" applyNumberFormat="1" applyFont="1" applyFill="1" applyBorder="1" applyAlignment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horizontal="center" vertical="top"/>
      <protection/>
    </xf>
    <xf numFmtId="0" fontId="6" fillId="34" borderId="0" xfId="0" applyNumberFormat="1" applyFont="1" applyFill="1" applyBorder="1" applyAlignment="1" applyProtection="1">
      <alignment vertical="top"/>
      <protection/>
    </xf>
    <xf numFmtId="0" fontId="6" fillId="34" borderId="0" xfId="0" applyNumberFormat="1" applyFont="1" applyFill="1" applyBorder="1" applyAlignment="1" applyProtection="1">
      <alignment horizontal="center" vertical="top"/>
      <protection/>
    </xf>
    <xf numFmtId="0" fontId="20" fillId="34" borderId="0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horizontal="left" vertical="top"/>
      <protection/>
    </xf>
    <xf numFmtId="0" fontId="9" fillId="34" borderId="0" xfId="0" applyNumberFormat="1" applyFont="1" applyFill="1" applyBorder="1" applyAlignment="1" applyProtection="1">
      <alignment vertical="top"/>
      <protection/>
    </xf>
    <xf numFmtId="0" fontId="6" fillId="34" borderId="11" xfId="0" applyNumberFormat="1" applyFont="1" applyFill="1" applyBorder="1" applyAlignment="1" applyProtection="1">
      <alignment horizontal="left" vertical="top"/>
      <protection/>
    </xf>
    <xf numFmtId="0" fontId="6" fillId="34" borderId="11" xfId="0" applyNumberFormat="1" applyFont="1" applyFill="1" applyBorder="1" applyAlignment="1" applyProtection="1">
      <alignment horizontal="center" vertical="top"/>
      <protection/>
    </xf>
    <xf numFmtId="0" fontId="9" fillId="34" borderId="11" xfId="0" applyNumberFormat="1" applyFont="1" applyFill="1" applyBorder="1" applyAlignment="1" applyProtection="1">
      <alignment vertical="top"/>
      <protection/>
    </xf>
    <xf numFmtId="0" fontId="12" fillId="34" borderId="13" xfId="0" applyNumberFormat="1" applyFont="1" applyFill="1" applyBorder="1" applyAlignment="1" applyProtection="1">
      <alignment horizontal="center" vertical="top"/>
      <protection/>
    </xf>
    <xf numFmtId="0" fontId="16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8" fillId="34" borderId="13" xfId="0" applyNumberFormat="1" applyFont="1" applyFill="1" applyBorder="1" applyAlignment="1" applyProtection="1">
      <alignment horizontal="justify" vertical="top" wrapText="1"/>
      <protection/>
    </xf>
    <xf numFmtId="49" fontId="8" fillId="34" borderId="13" xfId="0" applyNumberFormat="1" applyFont="1" applyFill="1" applyBorder="1" applyAlignment="1" applyProtection="1">
      <alignment horizontal="center" vertical="center" wrapText="1"/>
      <protection/>
    </xf>
    <xf numFmtId="49" fontId="8" fillId="34" borderId="13" xfId="0" applyNumberFormat="1" applyFont="1" applyFill="1" applyBorder="1" applyAlignment="1" applyProtection="1">
      <alignment horizontal="center" vertical="center"/>
      <protection/>
    </xf>
    <xf numFmtId="0" fontId="8" fillId="34" borderId="13" xfId="0" applyNumberFormat="1" applyFont="1" applyFill="1" applyBorder="1" applyAlignment="1" applyProtection="1">
      <alignment horizontal="left" vertical="top" wrapText="1"/>
      <protection/>
    </xf>
    <xf numFmtId="0" fontId="6" fillId="34" borderId="13" xfId="0" applyNumberFormat="1" applyFont="1" applyFill="1" applyBorder="1" applyAlignment="1" applyProtection="1">
      <alignment horizontal="justify" vertical="top" wrapText="1"/>
      <protection/>
    </xf>
    <xf numFmtId="49" fontId="6" fillId="34" borderId="13" xfId="0" applyNumberFormat="1" applyFont="1" applyFill="1" applyBorder="1" applyAlignment="1" applyProtection="1">
      <alignment horizontal="center" vertical="center" wrapText="1"/>
      <protection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left" vertical="top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vertical="top" wrapText="1"/>
      <protection/>
    </xf>
    <xf numFmtId="49" fontId="8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 applyProtection="1">
      <alignment horizontal="left" vertical="center" wrapText="1"/>
      <protection/>
    </xf>
    <xf numFmtId="49" fontId="6" fillId="34" borderId="13" xfId="0" applyNumberFormat="1" applyFont="1" applyFill="1" applyBorder="1" applyAlignment="1" applyProtection="1">
      <alignment vertical="top" wrapText="1"/>
      <protection/>
    </xf>
    <xf numFmtId="49" fontId="6" fillId="34" borderId="0" xfId="0" applyNumberFormat="1" applyFont="1" applyFill="1" applyBorder="1" applyAlignment="1" applyProtection="1">
      <alignment vertical="top" wrapText="1"/>
      <protection/>
    </xf>
    <xf numFmtId="49" fontId="6" fillId="34" borderId="13" xfId="0" applyNumberFormat="1" applyFont="1" applyFill="1" applyBorder="1" applyAlignment="1" applyProtection="1">
      <alignment horizontal="center" vertical="top"/>
      <protection/>
    </xf>
    <xf numFmtId="0" fontId="17" fillId="34" borderId="13" xfId="0" applyNumberFormat="1" applyFont="1" applyFill="1" applyBorder="1" applyAlignment="1" applyProtection="1">
      <alignment horizontal="justify" vertical="top" wrapText="1"/>
      <protection/>
    </xf>
    <xf numFmtId="12" fontId="8" fillId="34" borderId="13" xfId="0" applyNumberFormat="1" applyFont="1" applyFill="1" applyBorder="1" applyAlignment="1" applyProtection="1">
      <alignment horizontal="center" vertical="center" wrapText="1"/>
      <protection/>
    </xf>
    <xf numFmtId="12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12" fillId="34" borderId="13" xfId="0" applyNumberFormat="1" applyFont="1" applyFill="1" applyBorder="1" applyAlignment="1" applyProtection="1">
      <alignment horizontal="justify" vertical="top" wrapText="1"/>
      <protection/>
    </xf>
    <xf numFmtId="0" fontId="8" fillId="34" borderId="0" xfId="0" applyFont="1" applyFill="1" applyAlignment="1">
      <alignment vertical="top" wrapText="1"/>
    </xf>
    <xf numFmtId="0" fontId="79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13" xfId="0" applyNumberFormat="1" applyFont="1" applyFill="1" applyBorder="1" applyAlignment="1" applyProtection="1">
      <alignment horizontal="justify" vertical="center" wrapText="1"/>
      <protection/>
    </xf>
    <xf numFmtId="0" fontId="6" fillId="34" borderId="13" xfId="0" applyNumberFormat="1" applyFont="1" applyFill="1" applyBorder="1" applyAlignment="1" applyProtection="1">
      <alignment horizontal="left" vertical="justify" wrapText="1"/>
      <protection/>
    </xf>
    <xf numFmtId="49" fontId="8" fillId="34" borderId="13" xfId="0" applyNumberFormat="1" applyFont="1" applyFill="1" applyBorder="1" applyAlignment="1" applyProtection="1">
      <alignment horizontal="center" vertical="top"/>
      <protection/>
    </xf>
    <xf numFmtId="49" fontId="8" fillId="34" borderId="13" xfId="0" applyNumberFormat="1" applyFont="1" applyFill="1" applyBorder="1" applyAlignment="1" applyProtection="1">
      <alignment horizontal="justify" vertical="top"/>
      <protection/>
    </xf>
    <xf numFmtId="49" fontId="6" fillId="34" borderId="13" xfId="0" applyNumberFormat="1" applyFont="1" applyFill="1" applyBorder="1" applyAlignment="1" applyProtection="1">
      <alignment horizontal="left" vertical="top"/>
      <protection/>
    </xf>
    <xf numFmtId="0" fontId="5" fillId="34" borderId="13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187" fontId="12" fillId="34" borderId="13" xfId="0" applyNumberFormat="1" applyFont="1" applyFill="1" applyBorder="1" applyAlignment="1" applyProtection="1">
      <alignment horizontal="center" vertical="top" wrapText="1"/>
      <protection/>
    </xf>
    <xf numFmtId="187" fontId="14" fillId="34" borderId="13" xfId="0" applyNumberFormat="1" applyFont="1" applyFill="1" applyBorder="1" applyAlignment="1" applyProtection="1">
      <alignment horizontal="center" vertical="center"/>
      <protection/>
    </xf>
    <xf numFmtId="187" fontId="15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vertical="top"/>
      <protection/>
    </xf>
    <xf numFmtId="186" fontId="15" fillId="34" borderId="32" xfId="0" applyNumberFormat="1" applyFont="1" applyFill="1" applyBorder="1" applyAlignment="1">
      <alignment horizontal="center" vertical="center"/>
    </xf>
    <xf numFmtId="186" fontId="14" fillId="34" borderId="32" xfId="0" applyNumberFormat="1" applyFont="1" applyFill="1" applyBorder="1" applyAlignment="1">
      <alignment horizontal="center" vertical="center"/>
    </xf>
    <xf numFmtId="187" fontId="14" fillId="34" borderId="13" xfId="0" applyNumberFormat="1" applyFont="1" applyFill="1" applyBorder="1" applyAlignment="1" applyProtection="1">
      <alignment horizontal="center" vertical="center" wrapText="1"/>
      <protection/>
    </xf>
    <xf numFmtId="187" fontId="15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54" applyFont="1" applyAlignment="1">
      <alignment horizontal="center"/>
      <protection/>
    </xf>
    <xf numFmtId="0" fontId="20" fillId="0" borderId="0" xfId="54" applyFont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 wrapText="1"/>
      <protection/>
    </xf>
    <xf numFmtId="187" fontId="17" fillId="0" borderId="13" xfId="54" applyNumberFormat="1" applyFont="1" applyBorder="1" applyAlignment="1">
      <alignment horizontal="center" vertical="center" wrapText="1"/>
      <protection/>
    </xf>
    <xf numFmtId="187" fontId="17" fillId="0" borderId="15" xfId="54" applyNumberFormat="1" applyFont="1" applyBorder="1" applyAlignment="1">
      <alignment horizontal="center" vertical="center" wrapText="1"/>
      <protection/>
    </xf>
    <xf numFmtId="187" fontId="17" fillId="0" borderId="33" xfId="54" applyNumberFormat="1" applyFont="1" applyBorder="1" applyAlignment="1">
      <alignment horizontal="center" vertical="center" wrapText="1"/>
      <protection/>
    </xf>
    <xf numFmtId="187" fontId="17" fillId="0" borderId="30" xfId="54" applyNumberFormat="1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0" fillId="32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Border="1" applyAlignment="1" applyProtection="1">
      <alignment horizontal="center" vertical="top"/>
      <protection/>
    </xf>
    <xf numFmtId="0" fontId="20" fillId="32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53" applyFont="1" applyAlignment="1">
      <alignment horizontal="center"/>
      <protection/>
    </xf>
    <xf numFmtId="0" fontId="30" fillId="0" borderId="0" xfId="53" applyFont="1" applyAlignment="1">
      <alignment horizontal="center" vertical="top"/>
      <protection/>
    </xf>
    <xf numFmtId="0" fontId="30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447675</xdr:colOff>
      <xdr:row>2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57175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zoomScalePageLayoutView="0" workbookViewId="0" topLeftCell="A13">
      <selection activeCell="A6" sqref="A6:L153"/>
    </sheetView>
  </sheetViews>
  <sheetFormatPr defaultColWidth="9.140625" defaultRowHeight="12.75"/>
  <sheetData>
    <row r="1" ht="20.25" customHeight="1"/>
    <row r="2" ht="44.25" customHeight="1">
      <c r="F2" s="218"/>
    </row>
    <row r="3" spans="3:9" ht="90" customHeight="1">
      <c r="C3" s="312" t="s">
        <v>407</v>
      </c>
      <c r="D3" s="313"/>
      <c r="E3" s="313"/>
      <c r="F3" s="313"/>
      <c r="G3" s="313"/>
      <c r="H3" s="313"/>
      <c r="I3" s="313"/>
    </row>
    <row r="4" spans="1:12" ht="12.75">
      <c r="A4" s="310" t="s">
        <v>408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 ht="77.25" customHeight="1">
      <c r="A5" s="311" t="s">
        <v>409</v>
      </c>
      <c r="B5" s="311"/>
      <c r="C5" s="311"/>
      <c r="D5" s="311"/>
      <c r="E5" s="311"/>
      <c r="F5" s="217"/>
      <c r="G5" s="217"/>
      <c r="H5" s="217"/>
      <c r="I5" s="217"/>
      <c r="J5" s="217"/>
      <c r="K5" s="217"/>
      <c r="L5" s="217"/>
    </row>
    <row r="6" spans="1:12" ht="12.75">
      <c r="A6" s="308" t="s">
        <v>410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2.75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2.75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ht="12.75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0" spans="1:12" ht="12.75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</row>
    <row r="12" spans="1:12" ht="12.75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</row>
    <row r="13" spans="1:12" ht="12.75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2" ht="12.7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</row>
    <row r="15" spans="1:12" ht="12.75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</row>
    <row r="16" spans="1:12" ht="12.75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  <row r="17" spans="1:12" ht="12.75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</row>
    <row r="18" spans="1:12" ht="12.75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</row>
    <row r="19" spans="1:12" ht="12.75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</row>
    <row r="20" spans="1:12" ht="12.75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</row>
    <row r="21" spans="1:12" ht="12.75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</row>
    <row r="22" spans="1:12" ht="12.75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</row>
    <row r="23" spans="1:12" ht="12.75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</row>
    <row r="24" spans="1:12" ht="12.75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</row>
    <row r="25" spans="1:12" ht="12.75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</row>
    <row r="26" spans="1:12" ht="12.75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</row>
    <row r="27" spans="1:12" ht="12.75">
      <c r="A27" s="309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</row>
    <row r="28" spans="1:12" ht="12.75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</row>
    <row r="29" spans="1:12" ht="12.75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</row>
    <row r="30" spans="1:12" ht="12.75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</row>
    <row r="31" spans="1:12" ht="12.75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</row>
    <row r="32" spans="1:12" ht="12.75">
      <c r="A32" s="309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</row>
    <row r="33" spans="1:12" ht="12.75">
      <c r="A33" s="309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</row>
    <row r="34" spans="1:12" ht="12.75">
      <c r="A34" s="309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12" ht="12.75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</row>
    <row r="36" spans="1:12" ht="12.75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</row>
    <row r="37" spans="1:12" ht="12.75">
      <c r="A37" s="309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</row>
    <row r="38" spans="1:12" ht="12.75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</row>
    <row r="39" spans="1:12" ht="12.75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</row>
    <row r="40" spans="1:12" ht="12.75">
      <c r="A40" s="309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</row>
    <row r="41" spans="1:12" ht="12.75">
      <c r="A41" s="309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</row>
    <row r="42" spans="1:12" ht="12.75">
      <c r="A42" s="309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</row>
    <row r="43" spans="1:12" ht="12.75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</row>
    <row r="44" spans="1:12" ht="12.75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</row>
    <row r="45" spans="1:12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</row>
    <row r="46" spans="1:12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1:12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1:12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</row>
    <row r="49" spans="1:12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</row>
    <row r="50" spans="1:12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</row>
    <row r="51" spans="1:12" ht="12.75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</row>
    <row r="52" spans="1:12" ht="12.75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</row>
    <row r="53" spans="1:12" ht="12.75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</row>
    <row r="54" spans="1:12" ht="12.75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</row>
    <row r="55" spans="1:12" ht="12.75">
      <c r="A55" s="309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</row>
    <row r="56" spans="1:12" ht="12.75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</row>
    <row r="57" spans="1:12" ht="12.75">
      <c r="A57" s="309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</row>
    <row r="58" spans="1:12" ht="12.75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</row>
    <row r="59" spans="1:12" ht="12.75">
      <c r="A59" s="309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</row>
    <row r="60" spans="1:12" ht="12.75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</row>
    <row r="61" spans="1:12" ht="12.75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</row>
    <row r="62" spans="1:12" ht="12.75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</row>
    <row r="63" spans="1:12" ht="12.75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</row>
    <row r="64" spans="1:12" ht="12.75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</row>
    <row r="65" spans="1:12" ht="12.75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</row>
    <row r="66" spans="1:12" ht="12.75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</row>
    <row r="67" spans="1:12" ht="12.75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</row>
    <row r="68" spans="1:12" ht="12.75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</row>
    <row r="69" spans="1:12" ht="12.75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</row>
    <row r="70" spans="1:12" ht="12.75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</row>
    <row r="71" spans="1:12" ht="12.75">
      <c r="A71" s="309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</row>
    <row r="72" spans="1:12" ht="12.75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</row>
    <row r="73" spans="1:12" ht="12.75">
      <c r="A73" s="309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</row>
    <row r="74" spans="1:12" ht="12.75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</row>
    <row r="75" spans="1:12" ht="12.75">
      <c r="A75" s="309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</row>
    <row r="76" spans="1:12" ht="12.75">
      <c r="A76" s="309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</row>
    <row r="77" spans="1:12" ht="12.75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</row>
    <row r="78" spans="1:12" ht="12.75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</row>
    <row r="79" spans="1:12" ht="12.75">
      <c r="A79" s="309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</row>
    <row r="80" spans="1:12" ht="12.75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</row>
    <row r="81" spans="1:12" ht="12.75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</row>
    <row r="82" spans="1:12" ht="12.75">
      <c r="A82" s="309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</row>
    <row r="83" spans="1:12" ht="12.75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</row>
    <row r="84" spans="1:12" ht="12.75">
      <c r="A84" s="309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</row>
    <row r="85" spans="1:12" ht="12.75">
      <c r="A85" s="309"/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</row>
    <row r="86" spans="1:12" ht="12.75">
      <c r="A86" s="309"/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</row>
    <row r="87" spans="1:12" ht="12.75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</row>
    <row r="88" spans="1:12" ht="12.75">
      <c r="A88" s="309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</row>
    <row r="89" spans="1:12" ht="12.75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</row>
    <row r="90" spans="1:12" ht="12.75">
      <c r="A90" s="309"/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</row>
    <row r="91" spans="1:12" ht="12.75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</row>
    <row r="92" spans="1:12" ht="12.75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</row>
    <row r="93" spans="1:12" ht="12.75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</row>
    <row r="94" spans="1:12" ht="12.75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</row>
    <row r="95" spans="1:12" ht="12.75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</row>
    <row r="96" spans="1:12" ht="12.75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</row>
    <row r="97" spans="1:12" ht="12.75">
      <c r="A97" s="309"/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</row>
    <row r="98" spans="1:12" ht="12.75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</row>
    <row r="99" spans="1:12" ht="12.75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</row>
    <row r="100" spans="1:12" ht="12.75">
      <c r="A100" s="309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</row>
    <row r="101" spans="1:12" ht="12.75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</row>
    <row r="102" spans="1:12" ht="12.75">
      <c r="A102" s="309"/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</row>
    <row r="103" spans="1:12" ht="12.75">
      <c r="A103" s="309"/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</row>
    <row r="104" spans="1:12" ht="12.75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</row>
    <row r="105" spans="1:12" ht="12.75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</row>
    <row r="106" spans="1:12" ht="12.75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</row>
    <row r="107" spans="1:12" ht="12.75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</row>
    <row r="108" spans="1:12" ht="12.75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</row>
    <row r="109" spans="1:12" ht="12.75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</row>
    <row r="110" spans="1:12" ht="12.75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</row>
    <row r="111" spans="1:12" ht="12.75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</row>
    <row r="112" spans="1:12" ht="12.75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</row>
    <row r="113" spans="1:12" ht="12.75">
      <c r="A113" s="309"/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</row>
    <row r="114" spans="1:12" ht="12.75">
      <c r="A114" s="309"/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</row>
    <row r="115" spans="1:12" ht="12.75">
      <c r="A115" s="309"/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</row>
    <row r="116" spans="1:12" ht="12.75">
      <c r="A116" s="309"/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</row>
    <row r="117" spans="1:12" ht="12.75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</row>
    <row r="118" spans="1:12" ht="12.75">
      <c r="A118" s="309"/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</row>
    <row r="119" spans="1:12" ht="12.75">
      <c r="A119" s="309"/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</row>
    <row r="120" spans="1:12" ht="12.75">
      <c r="A120" s="309"/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</row>
    <row r="121" spans="1:12" ht="12.75">
      <c r="A121" s="309"/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</row>
    <row r="122" spans="1:12" ht="12.75">
      <c r="A122" s="309"/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</row>
    <row r="123" spans="1:12" ht="12.75">
      <c r="A123" s="309"/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</row>
    <row r="124" spans="1:12" ht="12.75">
      <c r="A124" s="309"/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</row>
    <row r="125" spans="1:12" ht="12.75">
      <c r="A125" s="309"/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</row>
    <row r="126" spans="1:12" ht="12.75">
      <c r="A126" s="309"/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</row>
    <row r="127" spans="1:12" ht="12.75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</row>
    <row r="128" spans="1:12" ht="12.75">
      <c r="A128" s="309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</row>
    <row r="129" spans="1:12" ht="12.75">
      <c r="A129" s="309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</row>
    <row r="130" spans="1:12" ht="12.75">
      <c r="A130" s="309"/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</row>
    <row r="131" spans="1:12" ht="12.75">
      <c r="A131" s="309"/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</row>
    <row r="132" spans="1:12" ht="12.75">
      <c r="A132" s="309"/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</row>
    <row r="133" spans="1:12" ht="12.75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</row>
    <row r="134" spans="1:12" ht="12.75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</row>
    <row r="135" spans="1:12" ht="12.7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</row>
    <row r="136" spans="1:12" ht="12.75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</row>
    <row r="137" spans="1:12" ht="12.75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</row>
    <row r="138" spans="1:12" ht="12.7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</row>
    <row r="139" spans="1:12" ht="12.75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</row>
    <row r="140" spans="1:12" ht="12.75">
      <c r="A140" s="309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</row>
    <row r="141" spans="1:12" ht="12.75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</row>
    <row r="142" spans="1:12" ht="12.75">
      <c r="A142" s="309"/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</row>
    <row r="143" spans="1:12" ht="12.75">
      <c r="A143" s="309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</row>
    <row r="144" spans="1:12" ht="12.75">
      <c r="A144" s="309"/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</row>
    <row r="145" spans="1:12" ht="12.75">
      <c r="A145" s="309"/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</row>
    <row r="146" spans="1:12" ht="12.75">
      <c r="A146" s="309"/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</row>
    <row r="147" spans="1:12" ht="12.75">
      <c r="A147" s="309"/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</row>
    <row r="148" spans="1:12" ht="12.75">
      <c r="A148" s="309"/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</row>
    <row r="149" spans="1:12" ht="12.75">
      <c r="A149" s="309"/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</row>
    <row r="150" spans="1:12" ht="12.75">
      <c r="A150" s="309"/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</row>
    <row r="151" spans="1:12" ht="12.75">
      <c r="A151" s="309"/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</row>
    <row r="152" spans="1:12" ht="12.75">
      <c r="A152" s="309"/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</row>
    <row r="153" spans="1:12" ht="12.75">
      <c r="A153" s="309"/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</row>
  </sheetData>
  <sheetProtection/>
  <mergeCells count="4">
    <mergeCell ref="A6:L153"/>
    <mergeCell ref="A4:L4"/>
    <mergeCell ref="A5:E5"/>
    <mergeCell ref="C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tabSelected="1" view="pageBreakPreview" zoomScale="110" zoomScaleSheetLayoutView="110" zoomScalePageLayoutView="0" workbookViewId="0" topLeftCell="A1">
      <selection activeCell="E2" sqref="E2:F2"/>
    </sheetView>
  </sheetViews>
  <sheetFormatPr defaultColWidth="9.140625" defaultRowHeight="12.75"/>
  <cols>
    <col min="1" max="1" width="4.140625" style="94" customWidth="1"/>
    <col min="2" max="2" width="5.421875" style="94" customWidth="1"/>
    <col min="3" max="3" width="22.00390625" style="94" customWidth="1"/>
    <col min="4" max="4" width="55.421875" style="94" customWidth="1"/>
    <col min="5" max="5" width="15.8515625" style="100" customWidth="1"/>
    <col min="6" max="6" width="16.7109375" style="100" customWidth="1"/>
    <col min="7" max="7" width="14.57421875" style="101" customWidth="1"/>
    <col min="8" max="16384" width="9.140625" style="94" customWidth="1"/>
  </cols>
  <sheetData>
    <row r="1" spans="4:27" ht="21.75" customHeight="1">
      <c r="D1" s="95"/>
      <c r="E1" s="314" t="s">
        <v>265</v>
      </c>
      <c r="F1" s="314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4:27" ht="17.25" customHeight="1">
      <c r="D2" s="97"/>
      <c r="E2" s="314" t="s">
        <v>406</v>
      </c>
      <c r="F2" s="31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4:27" ht="17.25" customHeight="1">
      <c r="D3" s="97"/>
      <c r="E3" s="96"/>
      <c r="F3" s="96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7" ht="21.75" customHeight="1">
      <c r="A4" s="315" t="s">
        <v>388</v>
      </c>
      <c r="B4" s="315"/>
      <c r="C4" s="315"/>
      <c r="D4" s="315"/>
      <c r="E4" s="315"/>
      <c r="F4" s="315"/>
      <c r="G4" s="315"/>
    </row>
    <row r="5" spans="1:7" ht="34.5" customHeight="1">
      <c r="A5" s="315"/>
      <c r="B5" s="315"/>
      <c r="C5" s="315"/>
      <c r="D5" s="315"/>
      <c r="E5" s="315"/>
      <c r="F5" s="315"/>
      <c r="G5" s="315"/>
    </row>
    <row r="6" spans="1:5" ht="23.25" customHeight="1">
      <c r="A6" s="98"/>
      <c r="B6" s="98"/>
      <c r="C6" s="98"/>
      <c r="D6" s="98"/>
      <c r="E6" s="99"/>
    </row>
    <row r="7" spans="1:18" ht="25.5" customHeight="1">
      <c r="A7" s="316" t="s">
        <v>266</v>
      </c>
      <c r="B7" s="317" t="s">
        <v>247</v>
      </c>
      <c r="C7" s="317"/>
      <c r="D7" s="318" t="s">
        <v>267</v>
      </c>
      <c r="E7" s="319" t="s">
        <v>389</v>
      </c>
      <c r="F7" s="319" t="s">
        <v>390</v>
      </c>
      <c r="G7" s="320" t="s">
        <v>391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ht="14.25" customHeight="1">
      <c r="A8" s="316"/>
      <c r="B8" s="317"/>
      <c r="C8" s="317"/>
      <c r="D8" s="318"/>
      <c r="E8" s="319"/>
      <c r="F8" s="319"/>
      <c r="G8" s="32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39.75" customHeight="1">
      <c r="A9" s="316"/>
      <c r="B9" s="317"/>
      <c r="C9" s="317"/>
      <c r="D9" s="318"/>
      <c r="E9" s="319"/>
      <c r="F9" s="319"/>
      <c r="G9" s="32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28" s="112" customFormat="1" ht="18.75" customHeight="1">
      <c r="A10" s="103" t="s">
        <v>268</v>
      </c>
      <c r="B10" s="104" t="s">
        <v>269</v>
      </c>
      <c r="C10" s="105" t="s">
        <v>270</v>
      </c>
      <c r="D10" s="106" t="s">
        <v>271</v>
      </c>
      <c r="E10" s="107">
        <f>E11+E22+E30+E45+E27</f>
        <v>7572.4</v>
      </c>
      <c r="F10" s="107">
        <f>F11+F22+F30+F45+F27</f>
        <v>1461.6</v>
      </c>
      <c r="G10" s="108">
        <f aca="true" t="shared" si="0" ref="G10:G19">F10/E10*100</f>
        <v>19.30167450213935</v>
      </c>
      <c r="H10" s="109"/>
      <c r="I10" s="109"/>
      <c r="J10" s="109"/>
      <c r="K10" s="110"/>
      <c r="L10" s="109"/>
      <c r="M10" s="109"/>
      <c r="N10" s="109"/>
      <c r="O10" s="110"/>
      <c r="P10" s="109"/>
      <c r="Q10" s="109"/>
      <c r="R10" s="109"/>
      <c r="S10" s="110"/>
      <c r="T10" s="109"/>
      <c r="U10" s="109"/>
      <c r="V10" s="109"/>
      <c r="W10" s="110"/>
      <c r="X10" s="109"/>
      <c r="Y10" s="109"/>
      <c r="Z10" s="111"/>
      <c r="AA10" s="111"/>
      <c r="AB10" s="111"/>
    </row>
    <row r="11" spans="1:28" s="117" customFormat="1" ht="18.75">
      <c r="A11" s="113"/>
      <c r="B11" s="114" t="s">
        <v>269</v>
      </c>
      <c r="C11" s="115" t="s">
        <v>272</v>
      </c>
      <c r="D11" s="116" t="s">
        <v>273</v>
      </c>
      <c r="E11" s="108">
        <f>E12</f>
        <v>7569.9</v>
      </c>
      <c r="F11" s="108">
        <f>F12</f>
        <v>1366.1</v>
      </c>
      <c r="G11" s="108">
        <f t="shared" si="0"/>
        <v>18.046473533335973</v>
      </c>
      <c r="H11" s="109"/>
      <c r="I11" s="109"/>
      <c r="J11" s="109"/>
      <c r="K11" s="110"/>
      <c r="L11" s="109"/>
      <c r="M11" s="109"/>
      <c r="N11" s="109"/>
      <c r="O11" s="110"/>
      <c r="P11" s="109"/>
      <c r="Q11" s="109"/>
      <c r="R11" s="109"/>
      <c r="S11" s="110"/>
      <c r="T11" s="109"/>
      <c r="U11" s="109"/>
      <c r="V11" s="109"/>
      <c r="W11" s="110"/>
      <c r="X11" s="109"/>
      <c r="Y11" s="109"/>
      <c r="Z11" s="111"/>
      <c r="AA11" s="111"/>
      <c r="AB11" s="111"/>
    </row>
    <row r="12" spans="1:28" s="117" customFormat="1" ht="18.75">
      <c r="A12" s="113"/>
      <c r="B12" s="114" t="s">
        <v>269</v>
      </c>
      <c r="C12" s="118" t="s">
        <v>274</v>
      </c>
      <c r="D12" s="119" t="s">
        <v>275</v>
      </c>
      <c r="E12" s="108">
        <f>E13</f>
        <v>7569.9</v>
      </c>
      <c r="F12" s="108">
        <f>F13</f>
        <v>1366.1</v>
      </c>
      <c r="G12" s="108">
        <f>F12/E12*100</f>
        <v>18.046473533335973</v>
      </c>
      <c r="H12" s="109"/>
      <c r="I12" s="109"/>
      <c r="J12" s="109"/>
      <c r="K12" s="110"/>
      <c r="L12" s="109"/>
      <c r="M12" s="109"/>
      <c r="N12" s="109"/>
      <c r="O12" s="110"/>
      <c r="P12" s="109"/>
      <c r="Q12" s="109"/>
      <c r="R12" s="109"/>
      <c r="S12" s="110"/>
      <c r="T12" s="109"/>
      <c r="U12" s="109"/>
      <c r="V12" s="109"/>
      <c r="W12" s="110"/>
      <c r="X12" s="109"/>
      <c r="Y12" s="109"/>
      <c r="Z12" s="111"/>
      <c r="AA12" s="111"/>
      <c r="AB12" s="111"/>
    </row>
    <row r="13" spans="1:28" s="95" customFormat="1" ht="77.25" customHeight="1">
      <c r="A13" s="120"/>
      <c r="B13" s="121" t="s">
        <v>276</v>
      </c>
      <c r="C13" s="118" t="s">
        <v>277</v>
      </c>
      <c r="D13" s="122" t="s">
        <v>278</v>
      </c>
      <c r="E13" s="123">
        <v>7569.9</v>
      </c>
      <c r="F13" s="123">
        <v>1366.1</v>
      </c>
      <c r="G13" s="123">
        <f t="shared" si="0"/>
        <v>18.046473533335973</v>
      </c>
      <c r="H13" s="124"/>
      <c r="I13" s="124"/>
      <c r="J13" s="124"/>
      <c r="K13" s="125"/>
      <c r="L13" s="124"/>
      <c r="M13" s="124"/>
      <c r="N13" s="124"/>
      <c r="O13" s="125"/>
      <c r="P13" s="124"/>
      <c r="Q13" s="124"/>
      <c r="R13" s="124"/>
      <c r="S13" s="125"/>
      <c r="T13" s="124"/>
      <c r="U13" s="124"/>
      <c r="V13" s="124"/>
      <c r="W13" s="125"/>
      <c r="X13" s="124"/>
      <c r="Y13" s="109"/>
      <c r="Z13" s="126"/>
      <c r="AA13" s="126"/>
      <c r="AB13" s="126"/>
    </row>
    <row r="14" spans="1:28" s="95" customFormat="1" ht="33" customHeight="1" hidden="1">
      <c r="A14" s="120"/>
      <c r="B14" s="121">
        <v>182</v>
      </c>
      <c r="C14" s="118" t="s">
        <v>279</v>
      </c>
      <c r="D14" s="122" t="s">
        <v>280</v>
      </c>
      <c r="E14" s="123">
        <v>0</v>
      </c>
      <c r="F14" s="194">
        <v>0</v>
      </c>
      <c r="G14" s="193" t="e">
        <f>F14/E14*100</f>
        <v>#DIV/0!</v>
      </c>
      <c r="H14" s="128"/>
      <c r="I14" s="128"/>
      <c r="J14" s="128"/>
      <c r="K14" s="110"/>
      <c r="L14" s="124"/>
      <c r="M14" s="124"/>
      <c r="N14" s="124"/>
      <c r="O14" s="110"/>
      <c r="P14" s="124"/>
      <c r="Q14" s="124"/>
      <c r="R14" s="124"/>
      <c r="S14" s="110"/>
      <c r="T14" s="124"/>
      <c r="U14" s="124"/>
      <c r="V14" s="124"/>
      <c r="W14" s="110"/>
      <c r="X14" s="124"/>
      <c r="Y14" s="109"/>
      <c r="Z14" s="126"/>
      <c r="AA14" s="126"/>
      <c r="AB14" s="126"/>
    </row>
    <row r="15" spans="1:28" s="95" customFormat="1" ht="33" customHeight="1" hidden="1">
      <c r="A15" s="120"/>
      <c r="B15" s="121">
        <v>182</v>
      </c>
      <c r="C15" s="118" t="s">
        <v>279</v>
      </c>
      <c r="D15" s="122" t="s">
        <v>280</v>
      </c>
      <c r="E15" s="123">
        <v>0</v>
      </c>
      <c r="F15" s="194">
        <v>0</v>
      </c>
      <c r="G15" s="193" t="e">
        <f t="shared" si="0"/>
        <v>#DIV/0!</v>
      </c>
      <c r="H15" s="128"/>
      <c r="I15" s="128"/>
      <c r="J15" s="128"/>
      <c r="K15" s="110"/>
      <c r="L15" s="124"/>
      <c r="M15" s="124"/>
      <c r="N15" s="124"/>
      <c r="O15" s="110"/>
      <c r="P15" s="124"/>
      <c r="Q15" s="124"/>
      <c r="R15" s="124"/>
      <c r="S15" s="110"/>
      <c r="T15" s="124"/>
      <c r="U15" s="124"/>
      <c r="V15" s="124"/>
      <c r="W15" s="110"/>
      <c r="X15" s="124"/>
      <c r="Y15" s="109"/>
      <c r="Z15" s="126"/>
      <c r="AA15" s="126"/>
      <c r="AB15" s="126"/>
    </row>
    <row r="16" spans="1:28" s="95" customFormat="1" ht="61.5" customHeight="1" hidden="1">
      <c r="A16" s="120"/>
      <c r="B16" s="121">
        <v>182</v>
      </c>
      <c r="C16" s="118" t="s">
        <v>281</v>
      </c>
      <c r="D16" s="122" t="s">
        <v>282</v>
      </c>
      <c r="E16" s="123">
        <v>0</v>
      </c>
      <c r="F16" s="194">
        <v>0</v>
      </c>
      <c r="G16" s="193" t="e">
        <f t="shared" si="0"/>
        <v>#DIV/0!</v>
      </c>
      <c r="H16" s="128"/>
      <c r="I16" s="128"/>
      <c r="J16" s="128"/>
      <c r="K16" s="110"/>
      <c r="L16" s="124"/>
      <c r="M16" s="124"/>
      <c r="N16" s="124"/>
      <c r="O16" s="110"/>
      <c r="P16" s="124"/>
      <c r="Q16" s="124"/>
      <c r="R16" s="124"/>
      <c r="S16" s="110"/>
      <c r="T16" s="124"/>
      <c r="U16" s="124"/>
      <c r="V16" s="124"/>
      <c r="W16" s="110"/>
      <c r="X16" s="124"/>
      <c r="Y16" s="109"/>
      <c r="Z16" s="126"/>
      <c r="AA16" s="126"/>
      <c r="AB16" s="126"/>
    </row>
    <row r="17" spans="1:28" s="95" customFormat="1" ht="45" hidden="1">
      <c r="A17" s="120"/>
      <c r="B17" s="121" t="s">
        <v>276</v>
      </c>
      <c r="C17" s="118" t="s">
        <v>283</v>
      </c>
      <c r="D17" s="129" t="s">
        <v>284</v>
      </c>
      <c r="E17" s="123">
        <v>0</v>
      </c>
      <c r="F17" s="194">
        <v>0</v>
      </c>
      <c r="G17" s="193">
        <v>0</v>
      </c>
      <c r="H17" s="128"/>
      <c r="I17" s="128"/>
      <c r="J17" s="128"/>
      <c r="K17" s="110"/>
      <c r="L17" s="124"/>
      <c r="M17" s="124"/>
      <c r="N17" s="124"/>
      <c r="O17" s="110"/>
      <c r="P17" s="124"/>
      <c r="Q17" s="124"/>
      <c r="R17" s="124"/>
      <c r="S17" s="110"/>
      <c r="T17" s="124"/>
      <c r="U17" s="124"/>
      <c r="V17" s="124"/>
      <c r="W17" s="110"/>
      <c r="X17" s="124"/>
      <c r="Y17" s="109"/>
      <c r="Z17" s="126"/>
      <c r="AA17" s="126"/>
      <c r="AB17" s="126"/>
    </row>
    <row r="18" spans="1:28" s="95" customFormat="1" ht="34.5" customHeight="1" hidden="1">
      <c r="A18" s="120"/>
      <c r="B18" s="121">
        <v>182</v>
      </c>
      <c r="C18" s="118" t="s">
        <v>285</v>
      </c>
      <c r="D18" s="122" t="s">
        <v>286</v>
      </c>
      <c r="E18" s="123">
        <v>0</v>
      </c>
      <c r="F18" s="194">
        <v>0</v>
      </c>
      <c r="G18" s="193" t="e">
        <f t="shared" si="0"/>
        <v>#DIV/0!</v>
      </c>
      <c r="H18" s="128"/>
      <c r="I18" s="128"/>
      <c r="J18" s="128"/>
      <c r="K18" s="110"/>
      <c r="L18" s="124"/>
      <c r="M18" s="124"/>
      <c r="N18" s="124"/>
      <c r="O18" s="110"/>
      <c r="P18" s="124"/>
      <c r="Q18" s="124"/>
      <c r="R18" s="124"/>
      <c r="S18" s="110"/>
      <c r="T18" s="124"/>
      <c r="U18" s="124"/>
      <c r="V18" s="124"/>
      <c r="W18" s="110"/>
      <c r="X18" s="124"/>
      <c r="Y18" s="109"/>
      <c r="Z18" s="126"/>
      <c r="AA18" s="126"/>
      <c r="AB18" s="126"/>
    </row>
    <row r="19" spans="1:28" s="117" customFormat="1" ht="48" customHeight="1" hidden="1">
      <c r="A19" s="113"/>
      <c r="B19" s="121" t="s">
        <v>276</v>
      </c>
      <c r="C19" s="118" t="s">
        <v>287</v>
      </c>
      <c r="D19" s="122" t="s">
        <v>288</v>
      </c>
      <c r="E19" s="123">
        <v>0</v>
      </c>
      <c r="F19" s="195">
        <v>0</v>
      </c>
      <c r="G19" s="193" t="e">
        <f t="shared" si="0"/>
        <v>#DIV/0!</v>
      </c>
      <c r="H19" s="128"/>
      <c r="I19" s="128"/>
      <c r="J19" s="128"/>
      <c r="K19" s="110"/>
      <c r="L19" s="124"/>
      <c r="M19" s="124"/>
      <c r="N19" s="124"/>
      <c r="O19" s="110"/>
      <c r="P19" s="124"/>
      <c r="Q19" s="124"/>
      <c r="R19" s="124"/>
      <c r="S19" s="110"/>
      <c r="T19" s="124"/>
      <c r="U19" s="124"/>
      <c r="V19" s="124"/>
      <c r="W19" s="110"/>
      <c r="X19" s="124"/>
      <c r="Y19" s="109"/>
      <c r="Z19" s="126"/>
      <c r="AA19" s="126"/>
      <c r="AB19" s="126"/>
    </row>
    <row r="20" spans="1:28" s="132" customFormat="1" ht="37.5" customHeight="1" hidden="1">
      <c r="A20" s="120"/>
      <c r="B20" s="114" t="s">
        <v>269</v>
      </c>
      <c r="C20" s="115" t="s">
        <v>289</v>
      </c>
      <c r="D20" s="131" t="s">
        <v>290</v>
      </c>
      <c r="E20" s="108"/>
      <c r="F20" s="196"/>
      <c r="G20" s="192"/>
      <c r="H20" s="109"/>
      <c r="I20" s="109"/>
      <c r="J20" s="109"/>
      <c r="K20" s="110"/>
      <c r="L20" s="109"/>
      <c r="M20" s="109"/>
      <c r="N20" s="109"/>
      <c r="O20" s="110"/>
      <c r="P20" s="109"/>
      <c r="Q20" s="109"/>
      <c r="R20" s="109"/>
      <c r="S20" s="110"/>
      <c r="T20" s="109"/>
      <c r="U20" s="109"/>
      <c r="V20" s="109"/>
      <c r="W20" s="110"/>
      <c r="X20" s="109"/>
      <c r="Y20" s="109"/>
      <c r="Z20" s="111"/>
      <c r="AA20" s="111"/>
      <c r="AB20" s="111"/>
    </row>
    <row r="21" spans="1:28" s="132" customFormat="1" ht="30" hidden="1">
      <c r="A21" s="113"/>
      <c r="B21" s="121" t="s">
        <v>276</v>
      </c>
      <c r="C21" s="118" t="s">
        <v>291</v>
      </c>
      <c r="D21" s="133" t="s">
        <v>292</v>
      </c>
      <c r="E21" s="123"/>
      <c r="F21" s="191"/>
      <c r="G21" s="192"/>
      <c r="H21" s="128"/>
      <c r="I21" s="128"/>
      <c r="J21" s="128"/>
      <c r="K21" s="110"/>
      <c r="L21" s="124"/>
      <c r="M21" s="124"/>
      <c r="N21" s="124"/>
      <c r="O21" s="110"/>
      <c r="P21" s="124"/>
      <c r="Q21" s="124"/>
      <c r="R21" s="124"/>
      <c r="S21" s="110"/>
      <c r="T21" s="124"/>
      <c r="U21" s="124"/>
      <c r="V21" s="124"/>
      <c r="W21" s="110"/>
      <c r="X21" s="124"/>
      <c r="Y21" s="109"/>
      <c r="Z21" s="126"/>
      <c r="AA21" s="126"/>
      <c r="AB21" s="126"/>
    </row>
    <row r="22" spans="1:28" s="135" customFormat="1" ht="29.25">
      <c r="A22" s="134"/>
      <c r="B22" s="114" t="s">
        <v>269</v>
      </c>
      <c r="C22" s="115" t="s">
        <v>293</v>
      </c>
      <c r="D22" s="131" t="s">
        <v>358</v>
      </c>
      <c r="E22" s="108">
        <f>E23</f>
        <v>2.5</v>
      </c>
      <c r="F22" s="108">
        <f>F23</f>
        <v>95.5</v>
      </c>
      <c r="G22" s="108">
        <f aca="true" t="shared" si="1" ref="G22:G64">F22/E22*100</f>
        <v>3820.0000000000005</v>
      </c>
      <c r="H22" s="109"/>
      <c r="I22" s="109"/>
      <c r="J22" s="109"/>
      <c r="K22" s="110"/>
      <c r="L22" s="109"/>
      <c r="M22" s="109"/>
      <c r="N22" s="109"/>
      <c r="O22" s="110"/>
      <c r="P22" s="109"/>
      <c r="Q22" s="109"/>
      <c r="R22" s="109"/>
      <c r="S22" s="110"/>
      <c r="T22" s="109"/>
      <c r="U22" s="109"/>
      <c r="V22" s="109"/>
      <c r="W22" s="110"/>
      <c r="X22" s="109"/>
      <c r="Y22" s="109"/>
      <c r="Z22" s="111"/>
      <c r="AA22" s="111"/>
      <c r="AB22" s="111"/>
    </row>
    <row r="23" spans="1:28" s="137" customFormat="1" ht="15.75">
      <c r="A23" s="136"/>
      <c r="B23" s="121" t="s">
        <v>269</v>
      </c>
      <c r="C23" s="118" t="s">
        <v>294</v>
      </c>
      <c r="D23" s="122" t="s">
        <v>295</v>
      </c>
      <c r="E23" s="123">
        <f>E24</f>
        <v>2.5</v>
      </c>
      <c r="F23" s="130">
        <f>F24</f>
        <v>95.5</v>
      </c>
      <c r="G23" s="123">
        <f t="shared" si="1"/>
        <v>3820.0000000000005</v>
      </c>
      <c r="H23" s="124"/>
      <c r="I23" s="124"/>
      <c r="J23" s="124"/>
      <c r="K23" s="125"/>
      <c r="L23" s="124"/>
      <c r="M23" s="124"/>
      <c r="N23" s="124"/>
      <c r="O23" s="125"/>
      <c r="P23" s="124"/>
      <c r="Q23" s="124"/>
      <c r="R23" s="124"/>
      <c r="S23" s="125"/>
      <c r="T23" s="124"/>
      <c r="U23" s="124"/>
      <c r="V23" s="124"/>
      <c r="W23" s="125"/>
      <c r="X23" s="124"/>
      <c r="Y23" s="109"/>
      <c r="Z23" s="126"/>
      <c r="AA23" s="126"/>
      <c r="AB23" s="126"/>
    </row>
    <row r="24" spans="1:28" s="138" customFormat="1" ht="19.5" customHeight="1">
      <c r="A24" s="113"/>
      <c r="B24" s="121" t="s">
        <v>269</v>
      </c>
      <c r="C24" s="118" t="s">
        <v>296</v>
      </c>
      <c r="D24" s="122" t="s">
        <v>297</v>
      </c>
      <c r="E24" s="123">
        <f>E25+E26</f>
        <v>2.5</v>
      </c>
      <c r="F24" s="127">
        <f>F25+F26</f>
        <v>95.5</v>
      </c>
      <c r="G24" s="123">
        <f t="shared" si="1"/>
        <v>3820.0000000000005</v>
      </c>
      <c r="H24" s="128"/>
      <c r="I24" s="128"/>
      <c r="J24" s="128"/>
      <c r="K24" s="110"/>
      <c r="L24" s="124"/>
      <c r="M24" s="124"/>
      <c r="N24" s="124"/>
      <c r="O24" s="110"/>
      <c r="P24" s="124"/>
      <c r="Q24" s="124"/>
      <c r="R24" s="124"/>
      <c r="S24" s="110"/>
      <c r="T24" s="124"/>
      <c r="U24" s="124"/>
      <c r="V24" s="124"/>
      <c r="W24" s="110"/>
      <c r="X24" s="124"/>
      <c r="Y24" s="109"/>
      <c r="Z24" s="126"/>
      <c r="AA24" s="126"/>
      <c r="AB24" s="126"/>
    </row>
    <row r="25" spans="1:28" s="132" customFormat="1" ht="76.5" customHeight="1">
      <c r="A25" s="120"/>
      <c r="B25" s="121" t="s">
        <v>298</v>
      </c>
      <c r="C25" s="118" t="s">
        <v>299</v>
      </c>
      <c r="D25" s="122" t="s">
        <v>300</v>
      </c>
      <c r="E25" s="123">
        <v>2.5</v>
      </c>
      <c r="F25" s="123">
        <v>82</v>
      </c>
      <c r="G25" s="123">
        <f t="shared" si="1"/>
        <v>3279.9999999999995</v>
      </c>
      <c r="H25" s="128"/>
      <c r="I25" s="128"/>
      <c r="J25" s="128"/>
      <c r="K25" s="110"/>
      <c r="L25" s="124"/>
      <c r="M25" s="124"/>
      <c r="N25" s="124"/>
      <c r="O25" s="110"/>
      <c r="P25" s="124"/>
      <c r="Q25" s="124"/>
      <c r="R25" s="124"/>
      <c r="S25" s="110"/>
      <c r="T25" s="124"/>
      <c r="U25" s="124"/>
      <c r="V25" s="124"/>
      <c r="W25" s="110"/>
      <c r="X25" s="124"/>
      <c r="Y25" s="109"/>
      <c r="Z25" s="126"/>
      <c r="AA25" s="126"/>
      <c r="AB25" s="126"/>
    </row>
    <row r="26" spans="1:32" s="132" customFormat="1" ht="45">
      <c r="A26" s="120"/>
      <c r="B26" s="139" t="s">
        <v>54</v>
      </c>
      <c r="C26" s="140" t="s">
        <v>301</v>
      </c>
      <c r="D26" s="141" t="s">
        <v>302</v>
      </c>
      <c r="E26" s="142">
        <v>0</v>
      </c>
      <c r="F26" s="142">
        <v>13.5</v>
      </c>
      <c r="G26" s="248">
        <v>0</v>
      </c>
      <c r="H26" s="219"/>
      <c r="I26" s="219"/>
      <c r="J26" s="219"/>
      <c r="K26" s="220"/>
      <c r="L26" s="221"/>
      <c r="M26" s="221"/>
      <c r="N26" s="221"/>
      <c r="O26" s="220"/>
      <c r="P26" s="221"/>
      <c r="Q26" s="221"/>
      <c r="R26" s="221"/>
      <c r="S26" s="220"/>
      <c r="T26" s="221"/>
      <c r="U26" s="221"/>
      <c r="V26" s="221"/>
      <c r="W26" s="220"/>
      <c r="X26" s="221"/>
      <c r="Y26" s="220"/>
      <c r="Z26" s="222"/>
      <c r="AA26" s="222"/>
      <c r="AB26" s="223"/>
      <c r="AC26" s="233"/>
      <c r="AD26" s="233"/>
      <c r="AE26" s="233"/>
      <c r="AF26" s="233"/>
    </row>
    <row r="27" spans="1:32" s="228" customFormat="1" ht="30" customHeight="1" hidden="1">
      <c r="A27" s="224"/>
      <c r="B27" s="225" t="s">
        <v>269</v>
      </c>
      <c r="C27" s="226" t="s">
        <v>382</v>
      </c>
      <c r="D27" s="227" t="s">
        <v>383</v>
      </c>
      <c r="E27" s="250">
        <f>E28</f>
        <v>0</v>
      </c>
      <c r="F27" s="251">
        <f>F28</f>
        <v>0</v>
      </c>
      <c r="G27" s="248">
        <v>0</v>
      </c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4"/>
      <c r="AC27" s="235"/>
      <c r="AD27" s="236"/>
      <c r="AE27" s="237"/>
      <c r="AF27" s="238"/>
    </row>
    <row r="28" spans="1:32" s="228" customFormat="1" ht="91.5" customHeight="1" hidden="1">
      <c r="A28" s="224"/>
      <c r="B28" s="225" t="s">
        <v>269</v>
      </c>
      <c r="C28" s="226" t="s">
        <v>384</v>
      </c>
      <c r="D28" s="227" t="s">
        <v>385</v>
      </c>
      <c r="E28" s="249">
        <f>E29</f>
        <v>0</v>
      </c>
      <c r="F28" s="252">
        <f>F29</f>
        <v>0</v>
      </c>
      <c r="G28" s="248">
        <v>0</v>
      </c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4"/>
      <c r="AC28" s="235"/>
      <c r="AD28" s="236"/>
      <c r="AE28" s="237"/>
      <c r="AF28" s="238"/>
    </row>
    <row r="29" spans="1:32" s="228" customFormat="1" ht="109.5" customHeight="1" hidden="1">
      <c r="A29" s="224"/>
      <c r="B29" s="229">
        <v>967</v>
      </c>
      <c r="C29" s="253" t="s">
        <v>386</v>
      </c>
      <c r="D29" s="230" t="s">
        <v>387</v>
      </c>
      <c r="E29" s="249">
        <v>0</v>
      </c>
      <c r="F29" s="252">
        <v>0</v>
      </c>
      <c r="G29" s="248">
        <v>0</v>
      </c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9"/>
      <c r="AC29" s="235"/>
      <c r="AD29" s="236"/>
      <c r="AE29" s="237"/>
      <c r="AF29" s="238"/>
    </row>
    <row r="30" spans="1:32" s="132" customFormat="1" ht="17.25" customHeight="1" hidden="1">
      <c r="A30" s="120">
        <v>0</v>
      </c>
      <c r="B30" s="143" t="s">
        <v>269</v>
      </c>
      <c r="C30" s="115" t="s">
        <v>303</v>
      </c>
      <c r="D30" s="131" t="s">
        <v>304</v>
      </c>
      <c r="E30" s="108">
        <f>E39</f>
        <v>0</v>
      </c>
      <c r="F30" s="108">
        <f>F39</f>
        <v>0</v>
      </c>
      <c r="G30" s="123">
        <v>0</v>
      </c>
      <c r="H30" s="109"/>
      <c r="I30" s="109"/>
      <c r="J30" s="240"/>
      <c r="K30" s="241"/>
      <c r="L30" s="240"/>
      <c r="M30" s="240"/>
      <c r="N30" s="240"/>
      <c r="O30" s="241"/>
      <c r="P30" s="240"/>
      <c r="Q30" s="240"/>
      <c r="R30" s="240"/>
      <c r="S30" s="241"/>
      <c r="T30" s="240"/>
      <c r="U30" s="240"/>
      <c r="V30" s="240"/>
      <c r="W30" s="241"/>
      <c r="X30" s="240"/>
      <c r="Y30" s="240"/>
      <c r="Z30" s="242"/>
      <c r="AA30" s="242"/>
      <c r="AB30" s="242"/>
      <c r="AC30" s="233"/>
      <c r="AD30" s="233"/>
      <c r="AE30" s="233"/>
      <c r="AF30" s="233"/>
    </row>
    <row r="31" spans="1:32" s="132" customFormat="1" ht="46.5" customHeight="1" hidden="1">
      <c r="A31" s="120"/>
      <c r="B31" s="143" t="s">
        <v>269</v>
      </c>
      <c r="C31" s="115" t="s">
        <v>305</v>
      </c>
      <c r="D31" s="144" t="s">
        <v>306</v>
      </c>
      <c r="E31" s="108">
        <f>E32</f>
        <v>0</v>
      </c>
      <c r="F31" s="108">
        <f>F32</f>
        <v>0</v>
      </c>
      <c r="G31" s="123" t="e">
        <f t="shared" si="1"/>
        <v>#DIV/0!</v>
      </c>
      <c r="H31" s="124"/>
      <c r="I31" s="124"/>
      <c r="J31" s="243"/>
      <c r="K31" s="244"/>
      <c r="L31" s="243"/>
      <c r="M31" s="243"/>
      <c r="N31" s="243"/>
      <c r="O31" s="244"/>
      <c r="P31" s="243"/>
      <c r="Q31" s="243"/>
      <c r="R31" s="243"/>
      <c r="S31" s="244"/>
      <c r="T31" s="243"/>
      <c r="U31" s="243"/>
      <c r="V31" s="243"/>
      <c r="W31" s="244"/>
      <c r="X31" s="243"/>
      <c r="Y31" s="240"/>
      <c r="Z31" s="245"/>
      <c r="AA31" s="245"/>
      <c r="AB31" s="245"/>
      <c r="AC31" s="233"/>
      <c r="AD31" s="233"/>
      <c r="AE31" s="233"/>
      <c r="AF31" s="233"/>
    </row>
    <row r="32" spans="1:32" s="132" customFormat="1" ht="72" customHeight="1" hidden="1">
      <c r="A32" s="145"/>
      <c r="B32" s="143" t="s">
        <v>269</v>
      </c>
      <c r="C32" s="115" t="s">
        <v>307</v>
      </c>
      <c r="D32" s="146" t="s">
        <v>308</v>
      </c>
      <c r="E32" s="108">
        <f>E33+E34+E35+E36+E37+E38</f>
        <v>0</v>
      </c>
      <c r="F32" s="108">
        <f>F33+F34+F35+F36+F37+F38</f>
        <v>0</v>
      </c>
      <c r="G32" s="123" t="e">
        <f t="shared" si="1"/>
        <v>#DIV/0!</v>
      </c>
      <c r="H32" s="124"/>
      <c r="I32" s="124"/>
      <c r="J32" s="243"/>
      <c r="K32" s="244"/>
      <c r="L32" s="243"/>
      <c r="M32" s="243"/>
      <c r="N32" s="243"/>
      <c r="O32" s="244"/>
      <c r="P32" s="243"/>
      <c r="Q32" s="243"/>
      <c r="R32" s="243"/>
      <c r="S32" s="244"/>
      <c r="T32" s="243"/>
      <c r="U32" s="243"/>
      <c r="V32" s="243"/>
      <c r="W32" s="244"/>
      <c r="X32" s="243"/>
      <c r="Y32" s="240"/>
      <c r="Z32" s="245"/>
      <c r="AA32" s="245"/>
      <c r="AB32" s="245"/>
      <c r="AC32" s="233"/>
      <c r="AD32" s="233"/>
      <c r="AE32" s="233"/>
      <c r="AF32" s="233"/>
    </row>
    <row r="33" spans="1:32" s="132" customFormat="1" ht="47.25" customHeight="1" hidden="1">
      <c r="A33" s="145"/>
      <c r="B33" s="147" t="s">
        <v>309</v>
      </c>
      <c r="C33" s="118" t="s">
        <v>310</v>
      </c>
      <c r="D33" s="148" t="s">
        <v>311</v>
      </c>
      <c r="E33" s="123">
        <v>0</v>
      </c>
      <c r="F33" s="127">
        <v>0</v>
      </c>
      <c r="G33" s="123" t="e">
        <f t="shared" si="1"/>
        <v>#DIV/0!</v>
      </c>
      <c r="H33" s="128"/>
      <c r="I33" s="128"/>
      <c r="J33" s="246"/>
      <c r="K33" s="241"/>
      <c r="L33" s="243"/>
      <c r="M33" s="243"/>
      <c r="N33" s="243"/>
      <c r="O33" s="241"/>
      <c r="P33" s="243"/>
      <c r="Q33" s="243"/>
      <c r="R33" s="243"/>
      <c r="S33" s="241"/>
      <c r="T33" s="243"/>
      <c r="U33" s="243"/>
      <c r="V33" s="243"/>
      <c r="W33" s="241"/>
      <c r="X33" s="243"/>
      <c r="Y33" s="240"/>
      <c r="Z33" s="245"/>
      <c r="AA33" s="245"/>
      <c r="AB33" s="245"/>
      <c r="AC33" s="233"/>
      <c r="AD33" s="233"/>
      <c r="AE33" s="233"/>
      <c r="AF33" s="233"/>
    </row>
    <row r="34" spans="1:32" s="138" customFormat="1" ht="46.5" customHeight="1" hidden="1">
      <c r="A34" s="145"/>
      <c r="B34" s="147" t="s">
        <v>312</v>
      </c>
      <c r="C34" s="118" t="s">
        <v>310</v>
      </c>
      <c r="D34" s="148" t="s">
        <v>311</v>
      </c>
      <c r="E34" s="123">
        <v>0</v>
      </c>
      <c r="F34" s="127">
        <v>0</v>
      </c>
      <c r="G34" s="123" t="e">
        <f t="shared" si="1"/>
        <v>#DIV/0!</v>
      </c>
      <c r="H34" s="128"/>
      <c r="I34" s="128"/>
      <c r="J34" s="246"/>
      <c r="K34" s="241"/>
      <c r="L34" s="243"/>
      <c r="M34" s="243"/>
      <c r="N34" s="243"/>
      <c r="O34" s="241"/>
      <c r="P34" s="243"/>
      <c r="Q34" s="243"/>
      <c r="R34" s="243"/>
      <c r="S34" s="241"/>
      <c r="T34" s="243"/>
      <c r="U34" s="243"/>
      <c r="V34" s="243"/>
      <c r="W34" s="241"/>
      <c r="X34" s="243"/>
      <c r="Y34" s="240"/>
      <c r="Z34" s="245"/>
      <c r="AA34" s="245"/>
      <c r="AB34" s="245"/>
      <c r="AC34" s="247"/>
      <c r="AD34" s="247"/>
      <c r="AE34" s="247"/>
      <c r="AF34" s="247"/>
    </row>
    <row r="35" spans="1:32" s="138" customFormat="1" ht="46.5" customHeight="1" hidden="1">
      <c r="A35" s="145"/>
      <c r="B35" s="147" t="s">
        <v>313</v>
      </c>
      <c r="C35" s="118" t="s">
        <v>310</v>
      </c>
      <c r="D35" s="148" t="s">
        <v>311</v>
      </c>
      <c r="E35" s="123">
        <v>0</v>
      </c>
      <c r="F35" s="127">
        <v>0</v>
      </c>
      <c r="G35" s="123" t="e">
        <f t="shared" si="1"/>
        <v>#DIV/0!</v>
      </c>
      <c r="H35" s="128"/>
      <c r="I35" s="128"/>
      <c r="J35" s="246"/>
      <c r="K35" s="241"/>
      <c r="L35" s="243"/>
      <c r="M35" s="243"/>
      <c r="N35" s="243"/>
      <c r="O35" s="241"/>
      <c r="P35" s="243"/>
      <c r="Q35" s="243"/>
      <c r="R35" s="243"/>
      <c r="S35" s="241"/>
      <c r="T35" s="243"/>
      <c r="U35" s="243"/>
      <c r="V35" s="243"/>
      <c r="W35" s="241"/>
      <c r="X35" s="243"/>
      <c r="Y35" s="240"/>
      <c r="Z35" s="245"/>
      <c r="AA35" s="245"/>
      <c r="AB35" s="245"/>
      <c r="AC35" s="247"/>
      <c r="AD35" s="247"/>
      <c r="AE35" s="247"/>
      <c r="AF35" s="247"/>
    </row>
    <row r="36" spans="1:32" s="138" customFormat="1" ht="48" customHeight="1" hidden="1">
      <c r="A36" s="145"/>
      <c r="B36" s="147" t="s">
        <v>314</v>
      </c>
      <c r="C36" s="118" t="s">
        <v>310</v>
      </c>
      <c r="D36" s="148" t="s">
        <v>311</v>
      </c>
      <c r="E36" s="149">
        <v>0</v>
      </c>
      <c r="F36" s="127">
        <v>0</v>
      </c>
      <c r="G36" s="123" t="e">
        <f t="shared" si="1"/>
        <v>#DIV/0!</v>
      </c>
      <c r="H36" s="150"/>
      <c r="I36" s="232"/>
      <c r="J36" s="246"/>
      <c r="K36" s="241"/>
      <c r="L36" s="243"/>
      <c r="M36" s="243"/>
      <c r="N36" s="243"/>
      <c r="O36" s="241"/>
      <c r="P36" s="243"/>
      <c r="Q36" s="243"/>
      <c r="R36" s="243"/>
      <c r="S36" s="241"/>
      <c r="T36" s="243"/>
      <c r="U36" s="243"/>
      <c r="V36" s="243"/>
      <c r="W36" s="241"/>
      <c r="X36" s="243"/>
      <c r="Y36" s="240"/>
      <c r="Z36" s="245"/>
      <c r="AA36" s="245"/>
      <c r="AB36" s="245"/>
      <c r="AC36" s="247"/>
      <c r="AD36" s="247"/>
      <c r="AE36" s="247"/>
      <c r="AF36" s="247"/>
    </row>
    <row r="37" spans="1:32" s="138" customFormat="1" ht="48" customHeight="1" hidden="1">
      <c r="A37" s="145"/>
      <c r="B37" s="139" t="s">
        <v>315</v>
      </c>
      <c r="C37" s="118" t="s">
        <v>310</v>
      </c>
      <c r="D37" s="148" t="s">
        <v>311</v>
      </c>
      <c r="E37" s="123">
        <v>0</v>
      </c>
      <c r="F37" s="127">
        <v>0</v>
      </c>
      <c r="G37" s="123" t="e">
        <f t="shared" si="1"/>
        <v>#DIV/0!</v>
      </c>
      <c r="H37" s="128"/>
      <c r="I37" s="128"/>
      <c r="J37" s="246"/>
      <c r="K37" s="241"/>
      <c r="L37" s="243"/>
      <c r="M37" s="243"/>
      <c r="N37" s="243"/>
      <c r="O37" s="241"/>
      <c r="P37" s="243"/>
      <c r="Q37" s="243"/>
      <c r="R37" s="243"/>
      <c r="S37" s="241"/>
      <c r="T37" s="243"/>
      <c r="U37" s="243"/>
      <c r="V37" s="243"/>
      <c r="W37" s="241"/>
      <c r="X37" s="243"/>
      <c r="Y37" s="240"/>
      <c r="Z37" s="245"/>
      <c r="AA37" s="245"/>
      <c r="AB37" s="245"/>
      <c r="AC37" s="247"/>
      <c r="AD37" s="247"/>
      <c r="AE37" s="247"/>
      <c r="AF37" s="247"/>
    </row>
    <row r="38" spans="1:32" s="138" customFormat="1" ht="48" customHeight="1" hidden="1">
      <c r="A38" s="145"/>
      <c r="B38" s="147" t="s">
        <v>316</v>
      </c>
      <c r="C38" s="118" t="s">
        <v>310</v>
      </c>
      <c r="D38" s="148" t="s">
        <v>311</v>
      </c>
      <c r="E38" s="123">
        <v>0</v>
      </c>
      <c r="F38" s="123">
        <v>0</v>
      </c>
      <c r="G38" s="123" t="e">
        <f t="shared" si="1"/>
        <v>#DIV/0!</v>
      </c>
      <c r="H38" s="128"/>
      <c r="I38" s="128"/>
      <c r="J38" s="246"/>
      <c r="K38" s="241"/>
      <c r="L38" s="243"/>
      <c r="M38" s="243"/>
      <c r="N38" s="243"/>
      <c r="O38" s="241"/>
      <c r="P38" s="243"/>
      <c r="Q38" s="243"/>
      <c r="R38" s="243"/>
      <c r="S38" s="241"/>
      <c r="T38" s="243"/>
      <c r="U38" s="243"/>
      <c r="V38" s="243"/>
      <c r="W38" s="241"/>
      <c r="X38" s="243"/>
      <c r="Y38" s="240"/>
      <c r="Z38" s="245"/>
      <c r="AA38" s="245"/>
      <c r="AB38" s="245"/>
      <c r="AC38" s="247"/>
      <c r="AD38" s="247"/>
      <c r="AE38" s="247"/>
      <c r="AF38" s="247"/>
    </row>
    <row r="39" spans="1:32" s="138" customFormat="1" ht="33" customHeight="1" hidden="1">
      <c r="A39" s="152"/>
      <c r="B39" s="153" t="s">
        <v>269</v>
      </c>
      <c r="C39" s="115" t="s">
        <v>317</v>
      </c>
      <c r="D39" s="154" t="s">
        <v>318</v>
      </c>
      <c r="E39" s="108">
        <f>E40</f>
        <v>0</v>
      </c>
      <c r="F39" s="108">
        <f>F40</f>
        <v>0</v>
      </c>
      <c r="G39" s="123">
        <v>0</v>
      </c>
      <c r="H39" s="109"/>
      <c r="I39" s="109"/>
      <c r="J39" s="240"/>
      <c r="K39" s="241"/>
      <c r="L39" s="240"/>
      <c r="M39" s="240"/>
      <c r="N39" s="240"/>
      <c r="O39" s="241"/>
      <c r="P39" s="240"/>
      <c r="Q39" s="240"/>
      <c r="R39" s="240"/>
      <c r="S39" s="241"/>
      <c r="T39" s="240"/>
      <c r="U39" s="240"/>
      <c r="V39" s="240"/>
      <c r="W39" s="241"/>
      <c r="X39" s="240"/>
      <c r="Y39" s="240"/>
      <c r="Z39" s="242"/>
      <c r="AA39" s="242"/>
      <c r="AB39" s="242"/>
      <c r="AC39" s="247"/>
      <c r="AD39" s="247"/>
      <c r="AE39" s="247"/>
      <c r="AF39" s="247"/>
    </row>
    <row r="40" spans="1:28" s="138" customFormat="1" ht="65.25" customHeight="1" hidden="1">
      <c r="A40" s="152"/>
      <c r="B40" s="153" t="s">
        <v>269</v>
      </c>
      <c r="C40" s="115" t="s">
        <v>319</v>
      </c>
      <c r="D40" s="155" t="s">
        <v>320</v>
      </c>
      <c r="E40" s="108">
        <f>E41+E43+E44</f>
        <v>0</v>
      </c>
      <c r="F40" s="108">
        <f>F41+F42+F43+F44</f>
        <v>0</v>
      </c>
      <c r="G40" s="123">
        <v>0</v>
      </c>
      <c r="H40" s="109"/>
      <c r="I40" s="109"/>
      <c r="J40" s="109"/>
      <c r="K40" s="110"/>
      <c r="L40" s="109"/>
      <c r="M40" s="109"/>
      <c r="N40" s="109"/>
      <c r="O40" s="110"/>
      <c r="P40" s="109"/>
      <c r="Q40" s="109"/>
      <c r="R40" s="109"/>
      <c r="S40" s="110"/>
      <c r="T40" s="109"/>
      <c r="U40" s="109"/>
      <c r="V40" s="109"/>
      <c r="W40" s="110"/>
      <c r="X40" s="109"/>
      <c r="Y40" s="109"/>
      <c r="Z40" s="111"/>
      <c r="AA40" s="111"/>
      <c r="AB40" s="111"/>
    </row>
    <row r="41" spans="1:28" s="138" customFormat="1" ht="119.25" customHeight="1" hidden="1">
      <c r="A41" s="152"/>
      <c r="B41" s="147" t="s">
        <v>276</v>
      </c>
      <c r="C41" s="118" t="s">
        <v>321</v>
      </c>
      <c r="D41" s="156" t="s">
        <v>322</v>
      </c>
      <c r="E41" s="123">
        <v>0</v>
      </c>
      <c r="F41" s="123">
        <v>0</v>
      </c>
      <c r="G41" s="123" t="e">
        <f t="shared" si="1"/>
        <v>#DIV/0!</v>
      </c>
      <c r="H41" s="109"/>
      <c r="I41" s="109"/>
      <c r="J41" s="109"/>
      <c r="K41" s="110"/>
      <c r="L41" s="109"/>
      <c r="M41" s="109"/>
      <c r="N41" s="109"/>
      <c r="O41" s="110"/>
      <c r="P41" s="109"/>
      <c r="Q41" s="109"/>
      <c r="R41" s="109"/>
      <c r="S41" s="110"/>
      <c r="T41" s="109"/>
      <c r="U41" s="109"/>
      <c r="V41" s="109"/>
      <c r="W41" s="110"/>
      <c r="X41" s="109"/>
      <c r="Y41" s="109"/>
      <c r="Z41" s="111"/>
      <c r="AA41" s="111"/>
      <c r="AB41" s="111"/>
    </row>
    <row r="42" spans="1:28" s="132" customFormat="1" ht="120" customHeight="1" hidden="1">
      <c r="A42" s="157"/>
      <c r="B42" s="121" t="s">
        <v>309</v>
      </c>
      <c r="C42" s="118" t="s">
        <v>321</v>
      </c>
      <c r="D42" s="156" t="s">
        <v>323</v>
      </c>
      <c r="E42" s="123">
        <v>0</v>
      </c>
      <c r="F42" s="123">
        <v>0</v>
      </c>
      <c r="G42" s="123" t="e">
        <f t="shared" si="1"/>
        <v>#DIV/0!</v>
      </c>
      <c r="H42" s="109"/>
      <c r="I42" s="109"/>
      <c r="J42" s="109"/>
      <c r="K42" s="110"/>
      <c r="L42" s="109"/>
      <c r="M42" s="109"/>
      <c r="N42" s="109"/>
      <c r="O42" s="110"/>
      <c r="P42" s="109"/>
      <c r="Q42" s="109"/>
      <c r="R42" s="109"/>
      <c r="S42" s="110"/>
      <c r="T42" s="109"/>
      <c r="U42" s="109"/>
      <c r="V42" s="109"/>
      <c r="W42" s="110"/>
      <c r="X42" s="109"/>
      <c r="Y42" s="109"/>
      <c r="Z42" s="126"/>
      <c r="AA42" s="126"/>
      <c r="AB42" s="126"/>
    </row>
    <row r="43" spans="1:28" s="132" customFormat="1" ht="119.25" customHeight="1" hidden="1">
      <c r="A43" s="158"/>
      <c r="B43" s="121" t="s">
        <v>314</v>
      </c>
      <c r="C43" s="118" t="s">
        <v>321</v>
      </c>
      <c r="D43" s="156" t="s">
        <v>322</v>
      </c>
      <c r="E43" s="123">
        <v>0</v>
      </c>
      <c r="F43" s="123">
        <v>0</v>
      </c>
      <c r="G43" s="123" t="e">
        <f t="shared" si="1"/>
        <v>#DIV/0!</v>
      </c>
      <c r="H43" s="109"/>
      <c r="I43" s="109"/>
      <c r="J43" s="109"/>
      <c r="K43" s="110"/>
      <c r="L43" s="109"/>
      <c r="M43" s="109"/>
      <c r="N43" s="109"/>
      <c r="O43" s="110"/>
      <c r="P43" s="109"/>
      <c r="Q43" s="109"/>
      <c r="R43" s="109"/>
      <c r="S43" s="110"/>
      <c r="T43" s="109"/>
      <c r="U43" s="109"/>
      <c r="V43" s="109"/>
      <c r="W43" s="110"/>
      <c r="X43" s="109"/>
      <c r="Y43" s="109"/>
      <c r="Z43" s="126"/>
      <c r="AA43" s="126"/>
      <c r="AB43" s="126"/>
    </row>
    <row r="44" spans="1:28" s="132" customFormat="1" ht="136.5" customHeight="1" hidden="1">
      <c r="A44" s="158"/>
      <c r="B44" s="121" t="s">
        <v>316</v>
      </c>
      <c r="C44" s="118" t="s">
        <v>321</v>
      </c>
      <c r="D44" s="156" t="s">
        <v>324</v>
      </c>
      <c r="E44" s="123">
        <v>0</v>
      </c>
      <c r="F44" s="123">
        <v>0</v>
      </c>
      <c r="G44" s="123">
        <v>0</v>
      </c>
      <c r="H44" s="109"/>
      <c r="I44" s="109"/>
      <c r="J44" s="109"/>
      <c r="K44" s="110"/>
      <c r="L44" s="109"/>
      <c r="M44" s="109"/>
      <c r="N44" s="109"/>
      <c r="O44" s="110"/>
      <c r="P44" s="109"/>
      <c r="Q44" s="109"/>
      <c r="R44" s="109"/>
      <c r="S44" s="110"/>
      <c r="T44" s="109"/>
      <c r="U44" s="109"/>
      <c r="V44" s="109"/>
      <c r="W44" s="110"/>
      <c r="X44" s="109"/>
      <c r="Y44" s="109"/>
      <c r="Z44" s="126"/>
      <c r="AA44" s="126"/>
      <c r="AB44" s="126"/>
    </row>
    <row r="45" spans="2:28" s="138" customFormat="1" ht="19.5" customHeight="1" hidden="1">
      <c r="B45" s="114" t="s">
        <v>269</v>
      </c>
      <c r="C45" s="115" t="s">
        <v>325</v>
      </c>
      <c r="D45" s="159" t="s">
        <v>326</v>
      </c>
      <c r="E45" s="108">
        <f>E46</f>
        <v>0</v>
      </c>
      <c r="F45" s="108">
        <f>F46</f>
        <v>0</v>
      </c>
      <c r="G45" s="123">
        <v>0</v>
      </c>
      <c r="H45" s="109"/>
      <c r="I45" s="109"/>
      <c r="J45" s="109"/>
      <c r="K45" s="110"/>
      <c r="L45" s="109"/>
      <c r="M45" s="109"/>
      <c r="N45" s="109"/>
      <c r="O45" s="110"/>
      <c r="P45" s="109"/>
      <c r="Q45" s="109"/>
      <c r="R45" s="109"/>
      <c r="S45" s="110"/>
      <c r="T45" s="109"/>
      <c r="U45" s="109"/>
      <c r="V45" s="109"/>
      <c r="W45" s="110"/>
      <c r="X45" s="109"/>
      <c r="Y45" s="109"/>
      <c r="Z45" s="111"/>
      <c r="AA45" s="111"/>
      <c r="AB45" s="111"/>
    </row>
    <row r="46" spans="1:28" s="132" customFormat="1" ht="28.5" customHeight="1" hidden="1">
      <c r="A46" s="158"/>
      <c r="B46" s="121" t="s">
        <v>54</v>
      </c>
      <c r="C46" s="118" t="s">
        <v>327</v>
      </c>
      <c r="D46" s="122" t="s">
        <v>328</v>
      </c>
      <c r="E46" s="123">
        <v>0</v>
      </c>
      <c r="F46" s="130">
        <v>0</v>
      </c>
      <c r="G46" s="123">
        <v>0</v>
      </c>
      <c r="H46" s="109"/>
      <c r="I46" s="109"/>
      <c r="J46" s="109"/>
      <c r="K46" s="110"/>
      <c r="L46" s="109"/>
      <c r="M46" s="109"/>
      <c r="N46" s="109"/>
      <c r="O46" s="110"/>
      <c r="P46" s="109"/>
      <c r="Q46" s="109"/>
      <c r="R46" s="109"/>
      <c r="S46" s="110"/>
      <c r="T46" s="109"/>
      <c r="U46" s="109"/>
      <c r="V46" s="109"/>
      <c r="W46" s="110"/>
      <c r="X46" s="109"/>
      <c r="Y46" s="109"/>
      <c r="Z46" s="126"/>
      <c r="AA46" s="126"/>
      <c r="AB46" s="126"/>
    </row>
    <row r="47" spans="1:28" s="167" customFormat="1" ht="14.25">
      <c r="A47" s="160" t="s">
        <v>329</v>
      </c>
      <c r="B47" s="161" t="s">
        <v>269</v>
      </c>
      <c r="C47" s="162" t="s">
        <v>330</v>
      </c>
      <c r="D47" s="163" t="s">
        <v>331</v>
      </c>
      <c r="E47" s="164">
        <f>E50+E53+E55</f>
        <v>190601.5</v>
      </c>
      <c r="F47" s="164">
        <f>F50+F53+F55</f>
        <v>36534.6</v>
      </c>
      <c r="G47" s="164">
        <f t="shared" si="1"/>
        <v>19.168054815937964</v>
      </c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6"/>
      <c r="AA47" s="166"/>
      <c r="AB47" s="166"/>
    </row>
    <row r="48" spans="1:28" s="167" customFormat="1" ht="30.75" customHeight="1">
      <c r="A48" s="160"/>
      <c r="B48" s="161" t="s">
        <v>269</v>
      </c>
      <c r="C48" s="115" t="s">
        <v>332</v>
      </c>
      <c r="D48" s="168" t="s">
        <v>333</v>
      </c>
      <c r="E48" s="164">
        <f>E49+E52+E55</f>
        <v>190601.5</v>
      </c>
      <c r="F48" s="164">
        <f>F49+F52+F55</f>
        <v>36534.6</v>
      </c>
      <c r="G48" s="164">
        <f t="shared" si="1"/>
        <v>19.168054815937964</v>
      </c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6"/>
      <c r="AA48" s="166"/>
      <c r="AB48" s="166"/>
    </row>
    <row r="49" spans="1:28" s="171" customFormat="1" ht="31.5" customHeight="1">
      <c r="A49" s="160"/>
      <c r="B49" s="161" t="s">
        <v>269</v>
      </c>
      <c r="C49" s="115" t="s">
        <v>334</v>
      </c>
      <c r="D49" s="168" t="s">
        <v>335</v>
      </c>
      <c r="E49" s="108">
        <f>E50</f>
        <v>113978.7</v>
      </c>
      <c r="F49" s="108">
        <f>F50+F53</f>
        <v>28494.6</v>
      </c>
      <c r="G49" s="164">
        <f t="shared" si="1"/>
        <v>24.999934198231774</v>
      </c>
      <c r="H49" s="169"/>
      <c r="I49" s="169"/>
      <c r="J49" s="169"/>
      <c r="K49" s="170"/>
      <c r="L49" s="169"/>
      <c r="M49" s="169"/>
      <c r="N49" s="169"/>
      <c r="O49" s="170"/>
      <c r="P49" s="169"/>
      <c r="Q49" s="169"/>
      <c r="R49" s="169"/>
      <c r="S49" s="170"/>
      <c r="T49" s="169"/>
      <c r="U49" s="169"/>
      <c r="V49" s="169"/>
      <c r="W49" s="170"/>
      <c r="X49" s="169"/>
      <c r="Y49" s="151"/>
      <c r="Z49" s="108"/>
      <c r="AA49" s="108"/>
      <c r="AB49" s="108">
        <v>614.8</v>
      </c>
    </row>
    <row r="50" spans="1:28" s="171" customFormat="1" ht="24.75" customHeight="1">
      <c r="A50" s="160"/>
      <c r="B50" s="161" t="s">
        <v>269</v>
      </c>
      <c r="C50" s="162" t="s">
        <v>336</v>
      </c>
      <c r="D50" s="172" t="s">
        <v>337</v>
      </c>
      <c r="E50" s="108">
        <f>E51</f>
        <v>113978.7</v>
      </c>
      <c r="F50" s="108">
        <f>F51</f>
        <v>28494.6</v>
      </c>
      <c r="G50" s="164">
        <f t="shared" si="1"/>
        <v>24.999934198231774</v>
      </c>
      <c r="H50" s="169"/>
      <c r="I50" s="169"/>
      <c r="J50" s="169"/>
      <c r="K50" s="170"/>
      <c r="L50" s="169"/>
      <c r="M50" s="169"/>
      <c r="N50" s="169"/>
      <c r="O50" s="170"/>
      <c r="P50" s="169"/>
      <c r="Q50" s="169"/>
      <c r="R50" s="169"/>
      <c r="S50" s="170"/>
      <c r="T50" s="169"/>
      <c r="U50" s="169"/>
      <c r="V50" s="169"/>
      <c r="W50" s="170"/>
      <c r="X50" s="169"/>
      <c r="Y50" s="151"/>
      <c r="Z50" s="108"/>
      <c r="AA50" s="108"/>
      <c r="AB50" s="108">
        <v>614.8</v>
      </c>
    </row>
    <row r="51" spans="1:28" s="171" customFormat="1" ht="60">
      <c r="A51" s="160"/>
      <c r="B51" s="161" t="s">
        <v>54</v>
      </c>
      <c r="C51" s="118" t="s">
        <v>338</v>
      </c>
      <c r="D51" s="173" t="s">
        <v>339</v>
      </c>
      <c r="E51" s="123">
        <v>113978.7</v>
      </c>
      <c r="F51" s="123">
        <v>28494.6</v>
      </c>
      <c r="G51" s="164">
        <f t="shared" si="1"/>
        <v>24.999934198231774</v>
      </c>
      <c r="H51" s="169"/>
      <c r="I51" s="169"/>
      <c r="J51" s="169"/>
      <c r="K51" s="170"/>
      <c r="L51" s="169"/>
      <c r="M51" s="169"/>
      <c r="N51" s="169"/>
      <c r="O51" s="170"/>
      <c r="P51" s="169"/>
      <c r="Q51" s="169"/>
      <c r="R51" s="169"/>
      <c r="S51" s="170"/>
      <c r="T51" s="169"/>
      <c r="U51" s="169"/>
      <c r="V51" s="169"/>
      <c r="W51" s="170"/>
      <c r="X51" s="169"/>
      <c r="Y51" s="151"/>
      <c r="Z51" s="123">
        <v>38000</v>
      </c>
      <c r="AA51" s="123"/>
      <c r="AB51" s="123">
        <v>614.8</v>
      </c>
    </row>
    <row r="52" spans="1:28" s="132" customFormat="1" ht="35.25" customHeight="1">
      <c r="A52" s="158"/>
      <c r="B52" s="114" t="s">
        <v>269</v>
      </c>
      <c r="C52" s="197" t="s">
        <v>364</v>
      </c>
      <c r="D52" s="198" t="s">
        <v>365</v>
      </c>
      <c r="E52" s="164">
        <f aca="true" t="shared" si="2" ref="E52:G53">E53</f>
        <v>44851.1</v>
      </c>
      <c r="F52" s="164">
        <f t="shared" si="2"/>
        <v>0</v>
      </c>
      <c r="G52" s="164">
        <f t="shared" si="2"/>
        <v>0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5"/>
      <c r="Z52" s="176">
        <v>38000</v>
      </c>
      <c r="AA52" s="176"/>
      <c r="AB52" s="176">
        <f>AB53</f>
        <v>137.8</v>
      </c>
    </row>
    <row r="53" spans="1:28" s="132" customFormat="1" ht="26.25" customHeight="1">
      <c r="A53" s="158"/>
      <c r="B53" s="114" t="s">
        <v>269</v>
      </c>
      <c r="C53" s="197" t="s">
        <v>360</v>
      </c>
      <c r="D53" s="198" t="s">
        <v>361</v>
      </c>
      <c r="E53" s="164">
        <f t="shared" si="2"/>
        <v>44851.1</v>
      </c>
      <c r="F53" s="164">
        <f t="shared" si="2"/>
        <v>0</v>
      </c>
      <c r="G53" s="164">
        <f t="shared" si="2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5"/>
      <c r="Z53" s="176">
        <v>38000</v>
      </c>
      <c r="AA53" s="176"/>
      <c r="AB53" s="176">
        <f>AB54</f>
        <v>137.8</v>
      </c>
    </row>
    <row r="54" spans="1:28" s="132" customFormat="1" ht="33" customHeight="1">
      <c r="A54" s="158"/>
      <c r="B54" s="121" t="s">
        <v>54</v>
      </c>
      <c r="C54" s="199" t="s">
        <v>362</v>
      </c>
      <c r="D54" s="200" t="s">
        <v>363</v>
      </c>
      <c r="E54" s="254">
        <v>44851.1</v>
      </c>
      <c r="F54" s="254">
        <v>0</v>
      </c>
      <c r="G54" s="142">
        <f t="shared" si="1"/>
        <v>0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5"/>
      <c r="Z54" s="177">
        <v>38000</v>
      </c>
      <c r="AA54" s="177"/>
      <c r="AB54" s="177">
        <v>137.8</v>
      </c>
    </row>
    <row r="55" spans="1:28" s="132" customFormat="1" ht="34.5" customHeight="1">
      <c r="A55" s="158"/>
      <c r="B55" s="114" t="s">
        <v>269</v>
      </c>
      <c r="C55" s="115" t="s">
        <v>340</v>
      </c>
      <c r="D55" s="163" t="s">
        <v>341</v>
      </c>
      <c r="E55" s="108">
        <f>E56+E59</f>
        <v>31771.699999999997</v>
      </c>
      <c r="F55" s="108">
        <f>F56+F59</f>
        <v>8040</v>
      </c>
      <c r="G55" s="107">
        <f t="shared" si="1"/>
        <v>25.30553920627477</v>
      </c>
      <c r="H55" s="109"/>
      <c r="I55" s="109"/>
      <c r="J55" s="109"/>
      <c r="K55" s="110"/>
      <c r="L55" s="109"/>
      <c r="M55" s="109"/>
      <c r="N55" s="109"/>
      <c r="O55" s="110"/>
      <c r="P55" s="109"/>
      <c r="Q55" s="109"/>
      <c r="R55" s="109"/>
      <c r="S55" s="110"/>
      <c r="T55" s="109"/>
      <c r="U55" s="109"/>
      <c r="V55" s="109"/>
      <c r="W55" s="110"/>
      <c r="X55" s="109"/>
      <c r="Y55" s="109"/>
      <c r="Z55" s="111"/>
      <c r="AA55" s="111"/>
      <c r="AB55" s="111"/>
    </row>
    <row r="56" spans="1:28" s="132" customFormat="1" ht="57.75" customHeight="1">
      <c r="A56" s="158"/>
      <c r="B56" s="114" t="s">
        <v>269</v>
      </c>
      <c r="C56" s="115" t="s">
        <v>342</v>
      </c>
      <c r="D56" s="178" t="s">
        <v>343</v>
      </c>
      <c r="E56" s="108">
        <f>E57+E58</f>
        <v>6937.1</v>
      </c>
      <c r="F56" s="108">
        <f>F57+F58</f>
        <v>1740</v>
      </c>
      <c r="G56" s="108">
        <f t="shared" si="1"/>
        <v>25.08252728085223</v>
      </c>
      <c r="H56" s="124"/>
      <c r="I56" s="124"/>
      <c r="J56" s="124"/>
      <c r="K56" s="125"/>
      <c r="L56" s="124"/>
      <c r="M56" s="124"/>
      <c r="N56" s="124"/>
      <c r="O56" s="125"/>
      <c r="P56" s="124"/>
      <c r="Q56" s="124"/>
      <c r="R56" s="124"/>
      <c r="S56" s="125"/>
      <c r="T56" s="124"/>
      <c r="U56" s="124"/>
      <c r="V56" s="124"/>
      <c r="W56" s="125"/>
      <c r="X56" s="124"/>
      <c r="Y56" s="109"/>
      <c r="Z56" s="126"/>
      <c r="AA56" s="126"/>
      <c r="AB56" s="126"/>
    </row>
    <row r="57" spans="1:28" s="132" customFormat="1" ht="74.25" customHeight="1">
      <c r="A57" s="158"/>
      <c r="B57" s="121" t="s">
        <v>54</v>
      </c>
      <c r="C57" s="118" t="s">
        <v>344</v>
      </c>
      <c r="D57" s="179" t="s">
        <v>345</v>
      </c>
      <c r="E57" s="123">
        <v>6928.3</v>
      </c>
      <c r="F57" s="130">
        <v>1740</v>
      </c>
      <c r="G57" s="123">
        <f t="shared" si="1"/>
        <v>25.114385924397038</v>
      </c>
      <c r="H57" s="124"/>
      <c r="I57" s="124"/>
      <c r="J57" s="124"/>
      <c r="K57" s="125"/>
      <c r="L57" s="124"/>
      <c r="M57" s="124"/>
      <c r="N57" s="124"/>
      <c r="O57" s="125"/>
      <c r="P57" s="124"/>
      <c r="Q57" s="124"/>
      <c r="R57" s="124"/>
      <c r="S57" s="125"/>
      <c r="T57" s="124"/>
      <c r="U57" s="124"/>
      <c r="V57" s="124"/>
      <c r="W57" s="125"/>
      <c r="X57" s="124"/>
      <c r="Y57" s="109"/>
      <c r="Z57" s="126"/>
      <c r="AA57" s="126"/>
      <c r="AB57" s="126"/>
    </row>
    <row r="58" spans="1:28" s="132" customFormat="1" ht="105.75" customHeight="1">
      <c r="A58" s="158"/>
      <c r="B58" s="121" t="s">
        <v>54</v>
      </c>
      <c r="C58" s="118" t="s">
        <v>346</v>
      </c>
      <c r="D58" s="179" t="s">
        <v>347</v>
      </c>
      <c r="E58" s="123">
        <v>8.8</v>
      </c>
      <c r="F58" s="127">
        <v>0</v>
      </c>
      <c r="G58" s="123">
        <f t="shared" si="1"/>
        <v>0</v>
      </c>
      <c r="H58" s="128"/>
      <c r="I58" s="128"/>
      <c r="J58" s="128"/>
      <c r="K58" s="110"/>
      <c r="L58" s="124"/>
      <c r="M58" s="124"/>
      <c r="N58" s="124"/>
      <c r="O58" s="110"/>
      <c r="P58" s="124"/>
      <c r="Q58" s="124"/>
      <c r="R58" s="124"/>
      <c r="S58" s="110"/>
      <c r="T58" s="124"/>
      <c r="U58" s="124"/>
      <c r="V58" s="124"/>
      <c r="W58" s="110"/>
      <c r="X58" s="124"/>
      <c r="Y58" s="109"/>
      <c r="Z58" s="126"/>
      <c r="AA58" s="126"/>
      <c r="AB58" s="126"/>
    </row>
    <row r="59" spans="1:28" s="132" customFormat="1" ht="92.25" customHeight="1">
      <c r="A59" s="158"/>
      <c r="B59" s="114" t="s">
        <v>269</v>
      </c>
      <c r="C59" s="115" t="s">
        <v>348</v>
      </c>
      <c r="D59" s="159" t="s">
        <v>405</v>
      </c>
      <c r="E59" s="180">
        <f>E60+E61</f>
        <v>24834.6</v>
      </c>
      <c r="F59" s="180">
        <f>F60+F61</f>
        <v>6300</v>
      </c>
      <c r="G59" s="108">
        <f t="shared" si="1"/>
        <v>25.367833587011674</v>
      </c>
      <c r="H59" s="124"/>
      <c r="I59" s="124"/>
      <c r="J59" s="124"/>
      <c r="K59" s="125"/>
      <c r="L59" s="124"/>
      <c r="M59" s="124"/>
      <c r="N59" s="124"/>
      <c r="O59" s="125"/>
      <c r="P59" s="124"/>
      <c r="Q59" s="124"/>
      <c r="R59" s="124"/>
      <c r="S59" s="125"/>
      <c r="T59" s="124"/>
      <c r="U59" s="124"/>
      <c r="V59" s="124"/>
      <c r="W59" s="125"/>
      <c r="X59" s="124"/>
      <c r="Y59" s="109"/>
      <c r="Z59" s="126"/>
      <c r="AA59" s="126"/>
      <c r="AB59" s="126"/>
    </row>
    <row r="60" spans="1:28" s="181" customFormat="1" ht="45" customHeight="1">
      <c r="A60" s="145"/>
      <c r="B60" s="121" t="s">
        <v>54</v>
      </c>
      <c r="C60" s="118" t="s">
        <v>349</v>
      </c>
      <c r="D60" s="133" t="s">
        <v>350</v>
      </c>
      <c r="E60" s="123">
        <v>14210.8</v>
      </c>
      <c r="F60" s="127">
        <v>3600</v>
      </c>
      <c r="G60" s="123">
        <f t="shared" si="1"/>
        <v>25.3328454414952</v>
      </c>
      <c r="H60" s="128"/>
      <c r="I60" s="128"/>
      <c r="J60" s="128"/>
      <c r="K60" s="110"/>
      <c r="L60" s="124"/>
      <c r="M60" s="124"/>
      <c r="N60" s="124"/>
      <c r="O60" s="110"/>
      <c r="P60" s="124"/>
      <c r="Q60" s="124"/>
      <c r="R60" s="124"/>
      <c r="S60" s="110"/>
      <c r="T60" s="124"/>
      <c r="U60" s="124"/>
      <c r="V60" s="124"/>
      <c r="W60" s="110"/>
      <c r="X60" s="124"/>
      <c r="Y60" s="109"/>
      <c r="Z60" s="126"/>
      <c r="AA60" s="126"/>
      <c r="AB60" s="126"/>
    </row>
    <row r="61" spans="1:28" ht="45" customHeight="1">
      <c r="A61" s="145"/>
      <c r="B61" s="121" t="s">
        <v>54</v>
      </c>
      <c r="C61" s="118" t="s">
        <v>351</v>
      </c>
      <c r="D61" s="133" t="s">
        <v>352</v>
      </c>
      <c r="E61" s="123">
        <v>10623.8</v>
      </c>
      <c r="F61" s="127">
        <v>2700</v>
      </c>
      <c r="G61" s="123">
        <f t="shared" si="1"/>
        <v>25.41463506466613</v>
      </c>
      <c r="H61" s="128"/>
      <c r="I61" s="128"/>
      <c r="J61" s="128"/>
      <c r="K61" s="110"/>
      <c r="L61" s="124"/>
      <c r="M61" s="124"/>
      <c r="N61" s="124"/>
      <c r="O61" s="110"/>
      <c r="P61" s="124"/>
      <c r="Q61" s="124"/>
      <c r="R61" s="124"/>
      <c r="S61" s="110"/>
      <c r="T61" s="124"/>
      <c r="U61" s="124"/>
      <c r="V61" s="124"/>
      <c r="W61" s="110"/>
      <c r="X61" s="124"/>
      <c r="Y61" s="109"/>
      <c r="Z61" s="126"/>
      <c r="AA61" s="126"/>
      <c r="AB61" s="126"/>
    </row>
    <row r="62" spans="1:28" ht="57" hidden="1">
      <c r="A62" s="145"/>
      <c r="B62" s="182" t="s">
        <v>269</v>
      </c>
      <c r="C62" s="183" t="s">
        <v>353</v>
      </c>
      <c r="D62" s="184" t="s">
        <v>354</v>
      </c>
      <c r="E62" s="192">
        <v>0</v>
      </c>
      <c r="F62" s="191">
        <f>F63</f>
        <v>0</v>
      </c>
      <c r="G62" s="192">
        <v>0</v>
      </c>
      <c r="H62" s="128"/>
      <c r="I62" s="128"/>
      <c r="J62" s="128"/>
      <c r="K62" s="110"/>
      <c r="L62" s="124"/>
      <c r="M62" s="124"/>
      <c r="N62" s="124"/>
      <c r="O62" s="110"/>
      <c r="P62" s="124"/>
      <c r="Q62" s="124"/>
      <c r="R62" s="124"/>
      <c r="S62" s="110"/>
      <c r="T62" s="124"/>
      <c r="U62" s="124"/>
      <c r="V62" s="124"/>
      <c r="W62" s="110"/>
      <c r="X62" s="124"/>
      <c r="Y62" s="109"/>
      <c r="Z62" s="126"/>
      <c r="AA62" s="126"/>
      <c r="AB62" s="126"/>
    </row>
    <row r="63" spans="1:28" ht="78.75" customHeight="1" hidden="1">
      <c r="A63" s="145"/>
      <c r="B63" s="185" t="s">
        <v>54</v>
      </c>
      <c r="C63" s="186" t="s">
        <v>355</v>
      </c>
      <c r="D63" s="187" t="s">
        <v>356</v>
      </c>
      <c r="E63" s="193">
        <v>0</v>
      </c>
      <c r="F63" s="194">
        <v>0</v>
      </c>
      <c r="G63" s="193">
        <v>0</v>
      </c>
      <c r="H63" s="128"/>
      <c r="I63" s="128"/>
      <c r="J63" s="128"/>
      <c r="K63" s="110"/>
      <c r="L63" s="124"/>
      <c r="M63" s="124"/>
      <c r="N63" s="124"/>
      <c r="O63" s="110"/>
      <c r="P63" s="124"/>
      <c r="Q63" s="124"/>
      <c r="R63" s="124"/>
      <c r="S63" s="110"/>
      <c r="T63" s="124"/>
      <c r="U63" s="124"/>
      <c r="V63" s="124"/>
      <c r="W63" s="110"/>
      <c r="X63" s="124"/>
      <c r="Y63" s="109"/>
      <c r="Z63" s="126"/>
      <c r="AA63" s="126"/>
      <c r="AB63" s="126"/>
    </row>
    <row r="64" spans="1:7" ht="15.75">
      <c r="A64" s="188"/>
      <c r="B64" s="188"/>
      <c r="C64" s="188"/>
      <c r="D64" s="189" t="s">
        <v>357</v>
      </c>
      <c r="E64" s="190">
        <f>E10+E47</f>
        <v>198173.9</v>
      </c>
      <c r="F64" s="190">
        <f>F10+F47</f>
        <v>37996.2</v>
      </c>
      <c r="G64" s="190">
        <f t="shared" si="1"/>
        <v>19.17316054233176</v>
      </c>
    </row>
  </sheetData>
  <sheetProtection/>
  <mergeCells count="9">
    <mergeCell ref="E1:F1"/>
    <mergeCell ref="E2:F2"/>
    <mergeCell ref="A4:G5"/>
    <mergeCell ref="A7:A9"/>
    <mergeCell ref="B7:C9"/>
    <mergeCell ref="D7:D9"/>
    <mergeCell ref="E7:E9"/>
    <mergeCell ref="F7:F9"/>
    <mergeCell ref="G7:G9"/>
  </mergeCells>
  <printOptions horizontalCentered="1"/>
  <pageMargins left="0.15748031496062992" right="0.15748031496062992" top="0.31496062992125984" bottom="0.1968503937007874" header="0.3937007874015748" footer="0.196850393700787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9"/>
  <sheetViews>
    <sheetView zoomScale="120" zoomScaleNormal="120" zoomScaleSheetLayoutView="150" zoomScalePageLayoutView="0" workbookViewId="0" topLeftCell="A2">
      <selection activeCell="E3" sqref="E3:I3"/>
    </sheetView>
  </sheetViews>
  <sheetFormatPr defaultColWidth="9.140625" defaultRowHeight="12.75"/>
  <cols>
    <col min="1" max="1" width="2.8515625" style="6" customWidth="1"/>
    <col min="2" max="2" width="49.140625" style="255" customWidth="1"/>
    <col min="3" max="3" width="5.57421875" style="255" customWidth="1"/>
    <col min="4" max="4" width="6.7109375" style="256" customWidth="1"/>
    <col min="5" max="5" width="12.00390625" style="255" customWidth="1"/>
    <col min="6" max="6" width="8.8515625" style="255" customWidth="1"/>
    <col min="7" max="7" width="6.28125" style="6" hidden="1" customWidth="1"/>
    <col min="8" max="8" width="9.8515625" style="36" customWidth="1"/>
    <col min="9" max="9" width="10.7109375" style="7" hidden="1" customWidth="1"/>
    <col min="10" max="10" width="10.421875" style="255" customWidth="1"/>
    <col min="11" max="11" width="10.00390625" style="2" customWidth="1"/>
    <col min="12" max="16384" width="9.140625" style="2" customWidth="1"/>
  </cols>
  <sheetData>
    <row r="1" ht="12.75" hidden="1"/>
    <row r="2" spans="5:11" ht="15" customHeight="1">
      <c r="E2" s="325" t="s">
        <v>263</v>
      </c>
      <c r="F2" s="325"/>
      <c r="G2" s="325"/>
      <c r="H2" s="325"/>
      <c r="I2" s="325"/>
      <c r="J2" s="326"/>
      <c r="K2" s="326"/>
    </row>
    <row r="3" spans="1:11" ht="13.5" customHeight="1">
      <c r="A3" s="9"/>
      <c r="B3" s="257"/>
      <c r="C3" s="257"/>
      <c r="D3" s="258"/>
      <c r="E3" s="310" t="s">
        <v>406</v>
      </c>
      <c r="F3" s="310"/>
      <c r="G3" s="310"/>
      <c r="H3" s="310"/>
      <c r="I3" s="310"/>
      <c r="J3" s="329"/>
      <c r="K3" s="329"/>
    </row>
    <row r="4" spans="1:10" ht="35.25" customHeight="1">
      <c r="A4" s="327" t="s">
        <v>366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1" ht="24" customHeight="1">
      <c r="A5" s="330" t="s">
        <v>392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7.5" customHeight="1">
      <c r="A6" s="9"/>
      <c r="B6" s="259"/>
      <c r="C6" s="259"/>
      <c r="D6" s="259"/>
      <c r="E6" s="259"/>
      <c r="F6" s="259"/>
      <c r="G6" s="54"/>
      <c r="H6" s="54"/>
      <c r="I6" s="54"/>
      <c r="J6" s="259"/>
      <c r="K6" s="54"/>
    </row>
    <row r="7" spans="1:10" s="1" customFormat="1" ht="11.25" customHeight="1" hidden="1">
      <c r="A7" s="28"/>
      <c r="B7" s="324"/>
      <c r="C7" s="324"/>
      <c r="D7" s="324"/>
      <c r="E7" s="324"/>
      <c r="F7" s="324"/>
      <c r="G7" s="324"/>
      <c r="H7" s="324"/>
      <c r="I7" s="27"/>
      <c r="J7" s="297"/>
    </row>
    <row r="8" spans="1:11" s="3" customFormat="1" ht="16.5" customHeight="1">
      <c r="A8" s="8"/>
      <c r="B8" s="260"/>
      <c r="C8" s="260"/>
      <c r="D8" s="258"/>
      <c r="E8" s="258"/>
      <c r="F8" s="261"/>
      <c r="G8" s="10"/>
      <c r="I8" s="11"/>
      <c r="J8" s="298"/>
      <c r="K8" s="33" t="s">
        <v>70</v>
      </c>
    </row>
    <row r="9" spans="1:10" s="4" customFormat="1" ht="17.25" customHeight="1" hidden="1">
      <c r="A9" s="12"/>
      <c r="B9" s="262"/>
      <c r="C9" s="262"/>
      <c r="D9" s="263"/>
      <c r="E9" s="263"/>
      <c r="F9" s="264"/>
      <c r="G9" s="13"/>
      <c r="H9" s="34"/>
      <c r="I9" s="14"/>
      <c r="J9" s="299"/>
    </row>
    <row r="10" spans="1:11" s="20" customFormat="1" ht="54">
      <c r="A10" s="38" t="s">
        <v>0</v>
      </c>
      <c r="B10" s="265" t="s">
        <v>48</v>
      </c>
      <c r="C10" s="265" t="s">
        <v>49</v>
      </c>
      <c r="D10" s="266" t="s">
        <v>50</v>
      </c>
      <c r="E10" s="267" t="s">
        <v>51</v>
      </c>
      <c r="F10" s="267" t="s">
        <v>52</v>
      </c>
      <c r="G10" s="39" t="s">
        <v>53</v>
      </c>
      <c r="H10" s="35" t="s">
        <v>393</v>
      </c>
      <c r="I10" s="15" t="s">
        <v>69</v>
      </c>
      <c r="J10" s="300" t="s">
        <v>394</v>
      </c>
      <c r="K10" s="46" t="s">
        <v>205</v>
      </c>
    </row>
    <row r="11" spans="1:11" s="4" customFormat="1" ht="67.5" customHeight="1">
      <c r="A11" s="26" t="s">
        <v>222</v>
      </c>
      <c r="B11" s="268" t="s">
        <v>367</v>
      </c>
      <c r="C11" s="269" t="s">
        <v>55</v>
      </c>
      <c r="D11" s="270"/>
      <c r="E11" s="270"/>
      <c r="F11" s="270"/>
      <c r="G11" s="26"/>
      <c r="H11" s="29">
        <f>SUM(H12)</f>
        <v>7330.4</v>
      </c>
      <c r="I11" s="16" t="e">
        <f>#REF!</f>
        <v>#REF!</v>
      </c>
      <c r="J11" s="301">
        <f>SUM(J12)</f>
        <v>1278.5</v>
      </c>
      <c r="K11" s="47">
        <f>SUM(J11/H11*100)</f>
        <v>17.44106733602532</v>
      </c>
    </row>
    <row r="12" spans="1:11" s="4" customFormat="1" ht="14.25">
      <c r="A12" s="26"/>
      <c r="B12" s="271" t="s">
        <v>98</v>
      </c>
      <c r="C12" s="269" t="s">
        <v>55</v>
      </c>
      <c r="D12" s="270" t="s">
        <v>1</v>
      </c>
      <c r="E12" s="270"/>
      <c r="F12" s="270"/>
      <c r="G12" s="26"/>
      <c r="H12" s="29">
        <f>SUM(H13+H28)</f>
        <v>7330.4</v>
      </c>
      <c r="I12" s="16"/>
      <c r="J12" s="301">
        <f>SUM(J13+J28)</f>
        <v>1278.5</v>
      </c>
      <c r="K12" s="47">
        <f>SUM(J12/H12*100)</f>
        <v>17.44106733602532</v>
      </c>
    </row>
    <row r="13" spans="1:11" s="4" customFormat="1" ht="42" customHeight="1">
      <c r="A13" s="40"/>
      <c r="B13" s="268" t="s">
        <v>57</v>
      </c>
      <c r="C13" s="269" t="s">
        <v>55</v>
      </c>
      <c r="D13" s="270" t="s">
        <v>2</v>
      </c>
      <c r="E13" s="270"/>
      <c r="F13" s="270"/>
      <c r="G13" s="26"/>
      <c r="H13" s="29">
        <f>H14</f>
        <v>1787.4</v>
      </c>
      <c r="I13" s="16" t="e">
        <f>I14</f>
        <v>#REF!</v>
      </c>
      <c r="J13" s="301">
        <f>J14</f>
        <v>279.4</v>
      </c>
      <c r="K13" s="47">
        <f>SUM(J13/H13*100)</f>
        <v>15.631643728320462</v>
      </c>
    </row>
    <row r="14" spans="1:11" s="4" customFormat="1" ht="15">
      <c r="A14" s="40"/>
      <c r="B14" s="272" t="s">
        <v>56</v>
      </c>
      <c r="C14" s="273" t="s">
        <v>55</v>
      </c>
      <c r="D14" s="274" t="s">
        <v>2</v>
      </c>
      <c r="E14" s="274" t="s">
        <v>173</v>
      </c>
      <c r="F14" s="274"/>
      <c r="G14" s="25"/>
      <c r="H14" s="29">
        <f>SUM(H15+H23)</f>
        <v>1787.4</v>
      </c>
      <c r="I14" s="17" t="e">
        <f>#REF!</f>
        <v>#REF!</v>
      </c>
      <c r="J14" s="301">
        <f>J15+J23</f>
        <v>279.4</v>
      </c>
      <c r="K14" s="47">
        <f aca="true" t="shared" si="0" ref="K14:K24">SUM(J14/H14*100)</f>
        <v>15.631643728320462</v>
      </c>
    </row>
    <row r="15" spans="1:11" s="4" customFormat="1" ht="68.25" customHeight="1">
      <c r="A15" s="40"/>
      <c r="B15" s="272" t="s">
        <v>113</v>
      </c>
      <c r="C15" s="273" t="s">
        <v>55</v>
      </c>
      <c r="D15" s="274" t="s">
        <v>2</v>
      </c>
      <c r="E15" s="274" t="s">
        <v>173</v>
      </c>
      <c r="F15" s="270" t="s">
        <v>108</v>
      </c>
      <c r="G15" s="25"/>
      <c r="H15" s="30">
        <f>H16</f>
        <v>1772.4</v>
      </c>
      <c r="I15" s="17">
        <f>SUM(I18:I21)</f>
        <v>732</v>
      </c>
      <c r="J15" s="302">
        <f>J16</f>
        <v>277.2</v>
      </c>
      <c r="K15" s="48">
        <f t="shared" si="0"/>
        <v>15.639810426540283</v>
      </c>
    </row>
    <row r="16" spans="1:11" s="4" customFormat="1" ht="26.25" customHeight="1">
      <c r="A16" s="40"/>
      <c r="B16" s="272" t="s">
        <v>92</v>
      </c>
      <c r="C16" s="273" t="s">
        <v>55</v>
      </c>
      <c r="D16" s="274" t="s">
        <v>2</v>
      </c>
      <c r="E16" s="274" t="s">
        <v>173</v>
      </c>
      <c r="F16" s="270" t="s">
        <v>90</v>
      </c>
      <c r="G16" s="25"/>
      <c r="H16" s="30">
        <v>1772.4</v>
      </c>
      <c r="I16" s="17">
        <f>SUM(I19:I22)</f>
        <v>885</v>
      </c>
      <c r="J16" s="302">
        <v>277.2</v>
      </c>
      <c r="K16" s="48">
        <f t="shared" si="0"/>
        <v>15.639810426540283</v>
      </c>
    </row>
    <row r="17" spans="1:11" s="4" customFormat="1" ht="27.75" customHeight="1" hidden="1">
      <c r="A17" s="40"/>
      <c r="B17" s="272" t="s">
        <v>192</v>
      </c>
      <c r="C17" s="273" t="s">
        <v>55</v>
      </c>
      <c r="D17" s="274" t="s">
        <v>2</v>
      </c>
      <c r="E17" s="274" t="s">
        <v>173</v>
      </c>
      <c r="F17" s="274" t="s">
        <v>82</v>
      </c>
      <c r="G17" s="25"/>
      <c r="H17" s="30">
        <f>H18</f>
        <v>942.5</v>
      </c>
      <c r="I17" s="17"/>
      <c r="J17" s="302">
        <v>1012.1</v>
      </c>
      <c r="K17" s="48">
        <f t="shared" si="0"/>
        <v>107.38461538461539</v>
      </c>
    </row>
    <row r="18" spans="1:11" s="4" customFormat="1" ht="21.75" customHeight="1" hidden="1">
      <c r="A18" s="40"/>
      <c r="B18" s="272" t="s">
        <v>44</v>
      </c>
      <c r="C18" s="274" t="s">
        <v>55</v>
      </c>
      <c r="D18" s="274" t="s">
        <v>2</v>
      </c>
      <c r="E18" s="274" t="s">
        <v>173</v>
      </c>
      <c r="F18" s="274" t="s">
        <v>82</v>
      </c>
      <c r="G18" s="26" t="s">
        <v>37</v>
      </c>
      <c r="H18" s="30">
        <f>H19</f>
        <v>942.5</v>
      </c>
      <c r="I18" s="17"/>
      <c r="J18" s="302">
        <f>J19</f>
        <v>226.3</v>
      </c>
      <c r="K18" s="48">
        <f t="shared" si="0"/>
        <v>24.0106100795756</v>
      </c>
    </row>
    <row r="19" spans="1:11" s="4" customFormat="1" ht="20.25" customHeight="1" hidden="1">
      <c r="A19" s="40"/>
      <c r="B19" s="272" t="s">
        <v>3</v>
      </c>
      <c r="C19" s="274" t="s">
        <v>55</v>
      </c>
      <c r="D19" s="274" t="s">
        <v>2</v>
      </c>
      <c r="E19" s="274" t="s">
        <v>173</v>
      </c>
      <c r="F19" s="274" t="s">
        <v>82</v>
      </c>
      <c r="G19" s="25" t="s">
        <v>4</v>
      </c>
      <c r="H19" s="30">
        <v>942.5</v>
      </c>
      <c r="I19" s="17">
        <v>732</v>
      </c>
      <c r="J19" s="302">
        <v>226.3</v>
      </c>
      <c r="K19" s="48">
        <f t="shared" si="0"/>
        <v>24.0106100795756</v>
      </c>
    </row>
    <row r="20" spans="1:11" s="4" customFormat="1" ht="43.5" customHeight="1" hidden="1">
      <c r="A20" s="40"/>
      <c r="B20" s="272" t="s">
        <v>189</v>
      </c>
      <c r="C20" s="274" t="s">
        <v>55</v>
      </c>
      <c r="D20" s="274" t="s">
        <v>2</v>
      </c>
      <c r="E20" s="274" t="s">
        <v>173</v>
      </c>
      <c r="F20" s="270" t="s">
        <v>190</v>
      </c>
      <c r="G20" s="25"/>
      <c r="H20" s="30">
        <f>H22</f>
        <v>271.6</v>
      </c>
      <c r="I20" s="17"/>
      <c r="J20" s="302">
        <v>260.9</v>
      </c>
      <c r="K20" s="48">
        <f t="shared" si="0"/>
        <v>96.060382916053</v>
      </c>
    </row>
    <row r="21" spans="1:11" s="4" customFormat="1" ht="22.5" customHeight="1" hidden="1">
      <c r="A21" s="40"/>
      <c r="B21" s="272" t="s">
        <v>44</v>
      </c>
      <c r="C21" s="274" t="s">
        <v>55</v>
      </c>
      <c r="D21" s="274" t="s">
        <v>2</v>
      </c>
      <c r="E21" s="274" t="s">
        <v>173</v>
      </c>
      <c r="F21" s="274" t="s">
        <v>190</v>
      </c>
      <c r="G21" s="26" t="s">
        <v>37</v>
      </c>
      <c r="H21" s="30">
        <f>H22</f>
        <v>271.6</v>
      </c>
      <c r="I21" s="17"/>
      <c r="J21" s="302">
        <f>J22</f>
        <v>51.3</v>
      </c>
      <c r="K21" s="48">
        <f t="shared" si="0"/>
        <v>18.8880706921944</v>
      </c>
    </row>
    <row r="22" spans="1:11" s="4" customFormat="1" ht="18.75" customHeight="1" hidden="1">
      <c r="A22" s="40"/>
      <c r="B22" s="272" t="s">
        <v>43</v>
      </c>
      <c r="C22" s="274" t="s">
        <v>55</v>
      </c>
      <c r="D22" s="274" t="s">
        <v>2</v>
      </c>
      <c r="E22" s="274" t="s">
        <v>173</v>
      </c>
      <c r="F22" s="274" t="s">
        <v>190</v>
      </c>
      <c r="G22" s="25" t="s">
        <v>5</v>
      </c>
      <c r="H22" s="30">
        <v>271.6</v>
      </c>
      <c r="I22" s="17">
        <v>153</v>
      </c>
      <c r="J22" s="302">
        <v>51.3</v>
      </c>
      <c r="K22" s="48">
        <f t="shared" si="0"/>
        <v>18.8880706921944</v>
      </c>
    </row>
    <row r="23" spans="1:11" s="4" customFormat="1" ht="27.75" customHeight="1">
      <c r="A23" s="40"/>
      <c r="B23" s="275" t="s">
        <v>244</v>
      </c>
      <c r="C23" s="274" t="s">
        <v>55</v>
      </c>
      <c r="D23" s="274" t="s">
        <v>2</v>
      </c>
      <c r="E23" s="274" t="s">
        <v>173</v>
      </c>
      <c r="F23" s="276">
        <v>200</v>
      </c>
      <c r="G23" s="25"/>
      <c r="H23" s="30">
        <f>H24</f>
        <v>15</v>
      </c>
      <c r="I23" s="17"/>
      <c r="J23" s="302">
        <f>J24</f>
        <v>2.2</v>
      </c>
      <c r="K23" s="48">
        <f t="shared" si="0"/>
        <v>14.666666666666666</v>
      </c>
    </row>
    <row r="24" spans="1:11" s="4" customFormat="1" ht="25.5">
      <c r="A24" s="40"/>
      <c r="B24" s="272" t="s">
        <v>127</v>
      </c>
      <c r="C24" s="274" t="s">
        <v>55</v>
      </c>
      <c r="D24" s="274" t="s">
        <v>2</v>
      </c>
      <c r="E24" s="274" t="s">
        <v>173</v>
      </c>
      <c r="F24" s="270" t="s">
        <v>91</v>
      </c>
      <c r="G24" s="25"/>
      <c r="H24" s="30">
        <v>15</v>
      </c>
      <c r="I24" s="17"/>
      <c r="J24" s="302">
        <v>2.2</v>
      </c>
      <c r="K24" s="48">
        <f t="shared" si="0"/>
        <v>14.666666666666666</v>
      </c>
    </row>
    <row r="25" spans="1:11" s="4" customFormat="1" ht="27.75" customHeight="1" hidden="1">
      <c r="A25" s="40"/>
      <c r="B25" s="272" t="s">
        <v>133</v>
      </c>
      <c r="C25" s="274" t="s">
        <v>55</v>
      </c>
      <c r="D25" s="274" t="s">
        <v>2</v>
      </c>
      <c r="E25" s="274" t="s">
        <v>173</v>
      </c>
      <c r="F25" s="274" t="s">
        <v>74</v>
      </c>
      <c r="G25" s="25"/>
      <c r="H25" s="30">
        <f>H27</f>
        <v>7.2</v>
      </c>
      <c r="I25" s="17"/>
      <c r="J25" s="303"/>
      <c r="K25" s="44"/>
    </row>
    <row r="26" spans="1:11" s="4" customFormat="1" ht="14.25" customHeight="1" hidden="1">
      <c r="A26" s="40"/>
      <c r="B26" s="277" t="s">
        <v>137</v>
      </c>
      <c r="C26" s="274" t="s">
        <v>55</v>
      </c>
      <c r="D26" s="274" t="s">
        <v>2</v>
      </c>
      <c r="E26" s="274" t="s">
        <v>173</v>
      </c>
      <c r="F26" s="274" t="s">
        <v>74</v>
      </c>
      <c r="G26" s="26" t="s">
        <v>38</v>
      </c>
      <c r="H26" s="30">
        <f>H27</f>
        <v>7.2</v>
      </c>
      <c r="I26" s="17"/>
      <c r="J26" s="303"/>
      <c r="K26" s="44"/>
    </row>
    <row r="27" spans="1:11" s="4" customFormat="1" ht="15" hidden="1">
      <c r="A27" s="40"/>
      <c r="B27" s="272" t="s">
        <v>6</v>
      </c>
      <c r="C27" s="274" t="s">
        <v>55</v>
      </c>
      <c r="D27" s="274" t="s">
        <v>2</v>
      </c>
      <c r="E27" s="274" t="s">
        <v>173</v>
      </c>
      <c r="F27" s="274" t="s">
        <v>74</v>
      </c>
      <c r="G27" s="25" t="s">
        <v>7</v>
      </c>
      <c r="H27" s="30">
        <v>7.2</v>
      </c>
      <c r="I27" s="17">
        <v>68</v>
      </c>
      <c r="J27" s="303"/>
      <c r="K27" s="44"/>
    </row>
    <row r="28" spans="1:11" s="4" customFormat="1" ht="50.25" customHeight="1">
      <c r="A28" s="40"/>
      <c r="B28" s="271" t="s">
        <v>61</v>
      </c>
      <c r="C28" s="269" t="s">
        <v>55</v>
      </c>
      <c r="D28" s="270" t="s">
        <v>8</v>
      </c>
      <c r="E28" s="270"/>
      <c r="F28" s="270"/>
      <c r="G28" s="26"/>
      <c r="H28" s="29">
        <f>SUM(H29+H32+H47+H50)</f>
        <v>5543</v>
      </c>
      <c r="I28" s="16" t="e">
        <f>SUM(I32)+#REF!</f>
        <v>#REF!</v>
      </c>
      <c r="J28" s="301">
        <f>SUM(J29+J32+J50+J47)</f>
        <v>999.1</v>
      </c>
      <c r="K28" s="47">
        <f aca="true" t="shared" si="1" ref="K28:K46">SUM(J28/H28*100)</f>
        <v>18.024535450117266</v>
      </c>
    </row>
    <row r="29" spans="1:11" s="59" customFormat="1" ht="27.75" customHeight="1">
      <c r="A29" s="55"/>
      <c r="B29" s="201" t="s">
        <v>241</v>
      </c>
      <c r="C29" s="278" t="s">
        <v>55</v>
      </c>
      <c r="D29" s="202" t="s">
        <v>8</v>
      </c>
      <c r="E29" s="202" t="s">
        <v>242</v>
      </c>
      <c r="F29" s="202"/>
      <c r="G29" s="49"/>
      <c r="H29" s="51">
        <f aca="true" t="shared" si="2" ref="H29:J30">SUM(H30)</f>
        <v>1488.8</v>
      </c>
      <c r="I29" s="58" t="e">
        <f t="shared" si="2"/>
        <v>#REF!</v>
      </c>
      <c r="J29" s="207">
        <f t="shared" si="2"/>
        <v>309.1</v>
      </c>
      <c r="K29" s="48">
        <f t="shared" si="1"/>
        <v>20.76168726491134</v>
      </c>
    </row>
    <row r="30" spans="1:11" s="59" customFormat="1" ht="63.75">
      <c r="A30" s="55"/>
      <c r="B30" s="203" t="s">
        <v>112</v>
      </c>
      <c r="C30" s="215" t="s">
        <v>55</v>
      </c>
      <c r="D30" s="204" t="s">
        <v>8</v>
      </c>
      <c r="E30" s="204" t="s">
        <v>242</v>
      </c>
      <c r="F30" s="202" t="s">
        <v>108</v>
      </c>
      <c r="G30" s="50"/>
      <c r="H30" s="52">
        <f t="shared" si="2"/>
        <v>1488.8</v>
      </c>
      <c r="I30" s="60" t="e">
        <f t="shared" si="2"/>
        <v>#REF!</v>
      </c>
      <c r="J30" s="210">
        <f>J31</f>
        <v>309.1</v>
      </c>
      <c r="K30" s="48">
        <f t="shared" si="1"/>
        <v>20.76168726491134</v>
      </c>
    </row>
    <row r="31" spans="1:11" s="59" customFormat="1" ht="25.5">
      <c r="A31" s="55"/>
      <c r="B31" s="203" t="s">
        <v>92</v>
      </c>
      <c r="C31" s="215" t="s">
        <v>55</v>
      </c>
      <c r="D31" s="204" t="s">
        <v>8</v>
      </c>
      <c r="E31" s="204" t="s">
        <v>242</v>
      </c>
      <c r="F31" s="202" t="s">
        <v>90</v>
      </c>
      <c r="G31" s="50"/>
      <c r="H31" s="52">
        <v>1488.8</v>
      </c>
      <c r="I31" s="60" t="e">
        <f>I32+I37</f>
        <v>#REF!</v>
      </c>
      <c r="J31" s="304">
        <v>309.1</v>
      </c>
      <c r="K31" s="48">
        <f t="shared" si="1"/>
        <v>20.76168726491134</v>
      </c>
    </row>
    <row r="32" spans="1:11" s="4" customFormat="1" ht="25.5">
      <c r="A32" s="40"/>
      <c r="B32" s="268" t="s">
        <v>83</v>
      </c>
      <c r="C32" s="269" t="s">
        <v>55</v>
      </c>
      <c r="D32" s="270" t="s">
        <v>8</v>
      </c>
      <c r="E32" s="270" t="s">
        <v>174</v>
      </c>
      <c r="F32" s="270"/>
      <c r="G32" s="26"/>
      <c r="H32" s="29">
        <f>SUM(H33+H43)+H45</f>
        <v>3568.6</v>
      </c>
      <c r="I32" s="16" t="e">
        <f>SUM(#REF!)</f>
        <v>#REF!</v>
      </c>
      <c r="J32" s="301">
        <f>SUM(J33+J43)+J45</f>
        <v>622</v>
      </c>
      <c r="K32" s="47">
        <f t="shared" si="1"/>
        <v>17.42980440508883</v>
      </c>
    </row>
    <row r="33" spans="1:11" s="4" customFormat="1" ht="63.75">
      <c r="A33" s="40"/>
      <c r="B33" s="272" t="s">
        <v>112</v>
      </c>
      <c r="C33" s="273" t="s">
        <v>55</v>
      </c>
      <c r="D33" s="274" t="s">
        <v>8</v>
      </c>
      <c r="E33" s="274" t="s">
        <v>174</v>
      </c>
      <c r="F33" s="270" t="s">
        <v>108</v>
      </c>
      <c r="G33" s="25"/>
      <c r="H33" s="30">
        <f>H34</f>
        <v>3353.5</v>
      </c>
      <c r="I33" s="17">
        <f>SUM(I36:I41)</f>
        <v>441</v>
      </c>
      <c r="J33" s="302">
        <f>J34</f>
        <v>566.6</v>
      </c>
      <c r="K33" s="48">
        <f t="shared" si="1"/>
        <v>16.89578052780677</v>
      </c>
    </row>
    <row r="34" spans="1:11" s="4" customFormat="1" ht="28.5" customHeight="1">
      <c r="A34" s="40"/>
      <c r="B34" s="272" t="s">
        <v>92</v>
      </c>
      <c r="C34" s="273" t="s">
        <v>55</v>
      </c>
      <c r="D34" s="274" t="s">
        <v>8</v>
      </c>
      <c r="E34" s="274" t="s">
        <v>174</v>
      </c>
      <c r="F34" s="270" t="s">
        <v>90</v>
      </c>
      <c r="G34" s="25"/>
      <c r="H34" s="30">
        <v>3353.5</v>
      </c>
      <c r="I34" s="17">
        <f>SUM(I37:I42)</f>
        <v>590</v>
      </c>
      <c r="J34" s="302">
        <v>566.6</v>
      </c>
      <c r="K34" s="48">
        <f t="shared" si="1"/>
        <v>16.89578052780677</v>
      </c>
    </row>
    <row r="35" spans="1:11" s="4" customFormat="1" ht="26.25" customHeight="1" hidden="1">
      <c r="A35" s="40"/>
      <c r="B35" s="272" t="s">
        <v>192</v>
      </c>
      <c r="C35" s="274" t="s">
        <v>55</v>
      </c>
      <c r="D35" s="274" t="s">
        <v>8</v>
      </c>
      <c r="E35" s="274" t="s">
        <v>174</v>
      </c>
      <c r="F35" s="270" t="s">
        <v>82</v>
      </c>
      <c r="G35" s="25"/>
      <c r="H35" s="30">
        <f>H37</f>
        <v>1885</v>
      </c>
      <c r="I35" s="17"/>
      <c r="J35" s="302" t="e">
        <f>J36+J40</f>
        <v>#REF!</v>
      </c>
      <c r="K35" s="48" t="e">
        <f t="shared" si="1"/>
        <v>#REF!</v>
      </c>
    </row>
    <row r="36" spans="1:11" s="4" customFormat="1" ht="15" hidden="1">
      <c r="A36" s="40"/>
      <c r="B36" s="272" t="s">
        <v>44</v>
      </c>
      <c r="C36" s="274" t="s">
        <v>55</v>
      </c>
      <c r="D36" s="274" t="s">
        <v>8</v>
      </c>
      <c r="E36" s="274" t="s">
        <v>174</v>
      </c>
      <c r="F36" s="274" t="s">
        <v>82</v>
      </c>
      <c r="G36" s="26" t="s">
        <v>37</v>
      </c>
      <c r="H36" s="30">
        <f>H37</f>
        <v>1885</v>
      </c>
      <c r="I36" s="17"/>
      <c r="J36" s="302" t="e">
        <f>J37+J41</f>
        <v>#REF!</v>
      </c>
      <c r="K36" s="48" t="e">
        <f t="shared" si="1"/>
        <v>#REF!</v>
      </c>
    </row>
    <row r="37" spans="1:11" s="4" customFormat="1" ht="14.25" customHeight="1" hidden="1">
      <c r="A37" s="40"/>
      <c r="B37" s="272" t="s">
        <v>3</v>
      </c>
      <c r="C37" s="274" t="s">
        <v>55</v>
      </c>
      <c r="D37" s="274" t="s">
        <v>8</v>
      </c>
      <c r="E37" s="274" t="s">
        <v>174</v>
      </c>
      <c r="F37" s="274" t="s">
        <v>82</v>
      </c>
      <c r="G37" s="25" t="s">
        <v>4</v>
      </c>
      <c r="H37" s="30">
        <v>1885</v>
      </c>
      <c r="I37" s="17">
        <v>440</v>
      </c>
      <c r="J37" s="302" t="e">
        <f>J38+J42</f>
        <v>#REF!</v>
      </c>
      <c r="K37" s="48" t="e">
        <f t="shared" si="1"/>
        <v>#REF!</v>
      </c>
    </row>
    <row r="38" spans="1:11" s="4" customFormat="1" ht="36.75" customHeight="1" hidden="1">
      <c r="A38" s="40"/>
      <c r="B38" s="272" t="s">
        <v>196</v>
      </c>
      <c r="C38" s="274" t="s">
        <v>55</v>
      </c>
      <c r="D38" s="274" t="s">
        <v>8</v>
      </c>
      <c r="E38" s="274" t="s">
        <v>174</v>
      </c>
      <c r="F38" s="274" t="s">
        <v>195</v>
      </c>
      <c r="G38" s="25"/>
      <c r="H38" s="30">
        <f>H39</f>
        <v>0.5</v>
      </c>
      <c r="I38" s="17"/>
      <c r="J38" s="302" t="e">
        <f>J39+J43</f>
        <v>#REF!</v>
      </c>
      <c r="K38" s="48" t="e">
        <f t="shared" si="1"/>
        <v>#REF!</v>
      </c>
    </row>
    <row r="39" spans="1:11" s="4" customFormat="1" ht="14.25" customHeight="1" hidden="1">
      <c r="A39" s="40"/>
      <c r="B39" s="272" t="s">
        <v>202</v>
      </c>
      <c r="C39" s="274" t="s">
        <v>55</v>
      </c>
      <c r="D39" s="274" t="s">
        <v>8</v>
      </c>
      <c r="E39" s="274" t="s">
        <v>174</v>
      </c>
      <c r="F39" s="274" t="s">
        <v>195</v>
      </c>
      <c r="G39" s="25" t="s">
        <v>201</v>
      </c>
      <c r="H39" s="30">
        <v>0.5</v>
      </c>
      <c r="I39" s="17"/>
      <c r="J39" s="302" t="e">
        <f>J40+J44</f>
        <v>#REF!</v>
      </c>
      <c r="K39" s="48" t="e">
        <f t="shared" si="1"/>
        <v>#REF!</v>
      </c>
    </row>
    <row r="40" spans="1:11" s="4" customFormat="1" ht="39.75" customHeight="1" hidden="1">
      <c r="A40" s="40"/>
      <c r="B40" s="272" t="s">
        <v>189</v>
      </c>
      <c r="C40" s="274" t="s">
        <v>55</v>
      </c>
      <c r="D40" s="274" t="s">
        <v>8</v>
      </c>
      <c r="E40" s="274" t="s">
        <v>174</v>
      </c>
      <c r="F40" s="270" t="s">
        <v>190</v>
      </c>
      <c r="G40" s="25"/>
      <c r="H40" s="30">
        <f>SUM(H41)</f>
        <v>569.3</v>
      </c>
      <c r="I40" s="17">
        <v>1</v>
      </c>
      <c r="J40" s="302" t="e">
        <f>J41+#REF!</f>
        <v>#REF!</v>
      </c>
      <c r="K40" s="48" t="e">
        <f t="shared" si="1"/>
        <v>#REF!</v>
      </c>
    </row>
    <row r="41" spans="1:11" s="4" customFormat="1" ht="15.75" customHeight="1" hidden="1">
      <c r="A41" s="40"/>
      <c r="B41" s="272" t="s">
        <v>44</v>
      </c>
      <c r="C41" s="274" t="s">
        <v>55</v>
      </c>
      <c r="D41" s="274" t="s">
        <v>8</v>
      </c>
      <c r="E41" s="274" t="s">
        <v>174</v>
      </c>
      <c r="F41" s="274" t="s">
        <v>190</v>
      </c>
      <c r="G41" s="26" t="s">
        <v>37</v>
      </c>
      <c r="H41" s="30">
        <f>H42</f>
        <v>569.3</v>
      </c>
      <c r="I41" s="17"/>
      <c r="J41" s="302" t="e">
        <f>J42+#REF!</f>
        <v>#REF!</v>
      </c>
      <c r="K41" s="48" t="e">
        <f t="shared" si="1"/>
        <v>#REF!</v>
      </c>
    </row>
    <row r="42" spans="1:11" s="4" customFormat="1" ht="15.75" customHeight="1" hidden="1">
      <c r="A42" s="40"/>
      <c r="B42" s="272" t="s">
        <v>43</v>
      </c>
      <c r="C42" s="274" t="s">
        <v>55</v>
      </c>
      <c r="D42" s="274" t="s">
        <v>8</v>
      </c>
      <c r="E42" s="274" t="s">
        <v>174</v>
      </c>
      <c r="F42" s="274" t="s">
        <v>190</v>
      </c>
      <c r="G42" s="25" t="s">
        <v>5</v>
      </c>
      <c r="H42" s="30">
        <v>569.3</v>
      </c>
      <c r="I42" s="17">
        <v>149</v>
      </c>
      <c r="J42" s="302" t="e">
        <f>J43+#REF!</f>
        <v>#REF!</v>
      </c>
      <c r="K42" s="48" t="e">
        <f t="shared" si="1"/>
        <v>#REF!</v>
      </c>
    </row>
    <row r="43" spans="1:11" s="4" customFormat="1" ht="26.25" customHeight="1">
      <c r="A43" s="40"/>
      <c r="B43" s="272" t="s">
        <v>244</v>
      </c>
      <c r="C43" s="274" t="s">
        <v>55</v>
      </c>
      <c r="D43" s="274" t="s">
        <v>8</v>
      </c>
      <c r="E43" s="274" t="s">
        <v>174</v>
      </c>
      <c r="F43" s="270" t="s">
        <v>36</v>
      </c>
      <c r="G43" s="25"/>
      <c r="H43" s="30">
        <f>H44</f>
        <v>215</v>
      </c>
      <c r="I43" s="17"/>
      <c r="J43" s="302">
        <f>J44</f>
        <v>55.4</v>
      </c>
      <c r="K43" s="48">
        <f t="shared" si="1"/>
        <v>25.76744186046512</v>
      </c>
    </row>
    <row r="44" spans="1:11" s="4" customFormat="1" ht="27" customHeight="1">
      <c r="A44" s="40"/>
      <c r="B44" s="272" t="s">
        <v>127</v>
      </c>
      <c r="C44" s="274" t="s">
        <v>55</v>
      </c>
      <c r="D44" s="274" t="s">
        <v>8</v>
      </c>
      <c r="E44" s="274" t="s">
        <v>174</v>
      </c>
      <c r="F44" s="270" t="s">
        <v>91</v>
      </c>
      <c r="G44" s="25"/>
      <c r="H44" s="30">
        <v>215</v>
      </c>
      <c r="I44" s="17">
        <v>31</v>
      </c>
      <c r="J44" s="302">
        <v>55.4</v>
      </c>
      <c r="K44" s="48">
        <f t="shared" si="1"/>
        <v>25.76744186046512</v>
      </c>
    </row>
    <row r="45" spans="1:11" s="4" customFormat="1" ht="16.5" customHeight="1">
      <c r="A45" s="40"/>
      <c r="B45" s="272" t="s">
        <v>110</v>
      </c>
      <c r="C45" s="274" t="s">
        <v>55</v>
      </c>
      <c r="D45" s="274" t="s">
        <v>8</v>
      </c>
      <c r="E45" s="274" t="s">
        <v>174</v>
      </c>
      <c r="F45" s="270" t="s">
        <v>109</v>
      </c>
      <c r="G45" s="25"/>
      <c r="H45" s="30">
        <f>H46</f>
        <v>0.1</v>
      </c>
      <c r="I45" s="17"/>
      <c r="J45" s="302">
        <f>J46</f>
        <v>0</v>
      </c>
      <c r="K45" s="48">
        <f t="shared" si="1"/>
        <v>0</v>
      </c>
    </row>
    <row r="46" spans="1:11" s="4" customFormat="1" ht="14.25" customHeight="1">
      <c r="A46" s="40"/>
      <c r="B46" s="272" t="s">
        <v>93</v>
      </c>
      <c r="C46" s="274" t="s">
        <v>55</v>
      </c>
      <c r="D46" s="274" t="s">
        <v>8</v>
      </c>
      <c r="E46" s="274" t="s">
        <v>174</v>
      </c>
      <c r="F46" s="270" t="s">
        <v>94</v>
      </c>
      <c r="G46" s="25"/>
      <c r="H46" s="30">
        <v>0.1</v>
      </c>
      <c r="I46" s="17"/>
      <c r="J46" s="302">
        <v>0</v>
      </c>
      <c r="K46" s="48">
        <f t="shared" si="1"/>
        <v>0</v>
      </c>
    </row>
    <row r="47" spans="1:11" s="4" customFormat="1" ht="51">
      <c r="A47" s="40"/>
      <c r="B47" s="213" t="s">
        <v>214</v>
      </c>
      <c r="C47" s="202" t="s">
        <v>55</v>
      </c>
      <c r="D47" s="202" t="s">
        <v>8</v>
      </c>
      <c r="E47" s="202" t="s">
        <v>215</v>
      </c>
      <c r="F47" s="202"/>
      <c r="G47" s="49"/>
      <c r="H47" s="51">
        <f>H49</f>
        <v>336.6</v>
      </c>
      <c r="I47" s="17"/>
      <c r="J47" s="207" t="str">
        <f>J49</f>
        <v>0,0</v>
      </c>
      <c r="K47" s="48">
        <f aca="true" t="shared" si="3" ref="K47:K85">SUM(J47/H47*100)</f>
        <v>0</v>
      </c>
    </row>
    <row r="48" spans="1:11" s="4" customFormat="1" ht="63.75">
      <c r="A48" s="40"/>
      <c r="B48" s="279" t="s">
        <v>112</v>
      </c>
      <c r="C48" s="202" t="s">
        <v>55</v>
      </c>
      <c r="D48" s="202" t="s">
        <v>8</v>
      </c>
      <c r="E48" s="202" t="s">
        <v>215</v>
      </c>
      <c r="F48" s="204" t="s">
        <v>108</v>
      </c>
      <c r="G48" s="50"/>
      <c r="H48" s="52">
        <f>H49</f>
        <v>336.6</v>
      </c>
      <c r="I48" s="17"/>
      <c r="J48" s="210" t="str">
        <f>J49</f>
        <v>0,0</v>
      </c>
      <c r="K48" s="48">
        <f t="shared" si="3"/>
        <v>0</v>
      </c>
    </row>
    <row r="49" spans="1:11" s="4" customFormat="1" ht="25.5">
      <c r="A49" s="40"/>
      <c r="B49" s="279" t="s">
        <v>92</v>
      </c>
      <c r="C49" s="202" t="s">
        <v>55</v>
      </c>
      <c r="D49" s="202" t="s">
        <v>8</v>
      </c>
      <c r="E49" s="202" t="s">
        <v>215</v>
      </c>
      <c r="F49" s="204" t="s">
        <v>90</v>
      </c>
      <c r="G49" s="50"/>
      <c r="H49" s="52">
        <v>336.6</v>
      </c>
      <c r="I49" s="17"/>
      <c r="J49" s="301" t="s">
        <v>395</v>
      </c>
      <c r="K49" s="48">
        <f t="shared" si="3"/>
        <v>0</v>
      </c>
    </row>
    <row r="50" spans="1:11" s="4" customFormat="1" ht="39" customHeight="1">
      <c r="A50" s="40"/>
      <c r="B50" s="268" t="s">
        <v>65</v>
      </c>
      <c r="C50" s="270" t="s">
        <v>55</v>
      </c>
      <c r="D50" s="270" t="s">
        <v>8</v>
      </c>
      <c r="E50" s="270" t="s">
        <v>175</v>
      </c>
      <c r="F50" s="274"/>
      <c r="G50" s="25"/>
      <c r="H50" s="29">
        <f>SUM(H52)</f>
        <v>149</v>
      </c>
      <c r="I50" s="17"/>
      <c r="J50" s="301">
        <f>SUM(J52)</f>
        <v>68</v>
      </c>
      <c r="K50" s="47">
        <f t="shared" si="3"/>
        <v>45.63758389261745</v>
      </c>
    </row>
    <row r="51" spans="1:11" s="4" customFormat="1" ht="14.25" customHeight="1">
      <c r="A51" s="40"/>
      <c r="B51" s="280" t="s">
        <v>110</v>
      </c>
      <c r="C51" s="274" t="s">
        <v>55</v>
      </c>
      <c r="D51" s="274" t="s">
        <v>8</v>
      </c>
      <c r="E51" s="274" t="s">
        <v>175</v>
      </c>
      <c r="F51" s="270" t="s">
        <v>109</v>
      </c>
      <c r="G51" s="25"/>
      <c r="H51" s="30">
        <f>H52</f>
        <v>149</v>
      </c>
      <c r="I51" s="17"/>
      <c r="J51" s="302">
        <f>J52</f>
        <v>68</v>
      </c>
      <c r="K51" s="48">
        <f t="shared" si="3"/>
        <v>45.63758389261745</v>
      </c>
    </row>
    <row r="52" spans="1:11" s="4" customFormat="1" ht="13.5" customHeight="1">
      <c r="A52" s="40"/>
      <c r="B52" s="272" t="s">
        <v>93</v>
      </c>
      <c r="C52" s="274" t="s">
        <v>55</v>
      </c>
      <c r="D52" s="274" t="s">
        <v>8</v>
      </c>
      <c r="E52" s="274" t="s">
        <v>175</v>
      </c>
      <c r="F52" s="270" t="s">
        <v>94</v>
      </c>
      <c r="G52" s="25"/>
      <c r="H52" s="30">
        <v>149</v>
      </c>
      <c r="I52" s="17"/>
      <c r="J52" s="302">
        <v>68</v>
      </c>
      <c r="K52" s="48">
        <f t="shared" si="3"/>
        <v>45.63758389261745</v>
      </c>
    </row>
    <row r="53" spans="1:11" s="4" customFormat="1" ht="12" customHeight="1" hidden="1">
      <c r="A53" s="40"/>
      <c r="B53" s="272" t="s">
        <v>136</v>
      </c>
      <c r="C53" s="274" t="s">
        <v>55</v>
      </c>
      <c r="D53" s="274" t="s">
        <v>8</v>
      </c>
      <c r="E53" s="274" t="s">
        <v>175</v>
      </c>
      <c r="F53" s="274" t="s">
        <v>124</v>
      </c>
      <c r="G53" s="25"/>
      <c r="H53" s="30">
        <f>H54</f>
        <v>72</v>
      </c>
      <c r="I53" s="17"/>
      <c r="J53" s="303"/>
      <c r="K53" s="48">
        <f t="shared" si="3"/>
        <v>0</v>
      </c>
    </row>
    <row r="54" spans="1:11" s="4" customFormat="1" ht="14.25" customHeight="1" hidden="1">
      <c r="A54" s="40"/>
      <c r="B54" s="272" t="s">
        <v>16</v>
      </c>
      <c r="C54" s="274" t="s">
        <v>55</v>
      </c>
      <c r="D54" s="274" t="s">
        <v>8</v>
      </c>
      <c r="E54" s="274" t="s">
        <v>175</v>
      </c>
      <c r="F54" s="274" t="s">
        <v>124</v>
      </c>
      <c r="G54" s="25" t="s">
        <v>17</v>
      </c>
      <c r="H54" s="30">
        <v>72</v>
      </c>
      <c r="I54" s="17"/>
      <c r="J54" s="303"/>
      <c r="K54" s="48">
        <f t="shared" si="3"/>
        <v>0</v>
      </c>
    </row>
    <row r="55" spans="1:11" s="5" customFormat="1" ht="67.5" customHeight="1">
      <c r="A55" s="26" t="s">
        <v>47</v>
      </c>
      <c r="B55" s="271" t="s">
        <v>368</v>
      </c>
      <c r="C55" s="269" t="s">
        <v>54</v>
      </c>
      <c r="D55" s="274"/>
      <c r="E55" s="274"/>
      <c r="F55" s="274"/>
      <c r="G55" s="25"/>
      <c r="H55" s="29">
        <f>SUM(H56+H181+H193+H202+H293+H326+H345+H365+H375)</f>
        <v>196268.7</v>
      </c>
      <c r="I55" s="16" t="e">
        <f>SUM(I57+I140+I144+I187+#REF!+I203+I298+I328+#REF!+I366+#REF!)</f>
        <v>#REF!</v>
      </c>
      <c r="J55" s="301">
        <f>SUM(J56+J181+J193+J202+J293+J326+J345+J365+J375)</f>
        <v>15109.199999999999</v>
      </c>
      <c r="K55" s="47">
        <f t="shared" si="3"/>
        <v>7.698221876437759</v>
      </c>
    </row>
    <row r="56" spans="1:11" s="5" customFormat="1" ht="12" customHeight="1">
      <c r="A56" s="26"/>
      <c r="B56" s="271" t="s">
        <v>98</v>
      </c>
      <c r="C56" s="269" t="s">
        <v>54</v>
      </c>
      <c r="D56" s="270" t="s">
        <v>1</v>
      </c>
      <c r="E56" s="274"/>
      <c r="F56" s="274"/>
      <c r="G56" s="25"/>
      <c r="H56" s="29">
        <f>SUM(H57+H139+H144)</f>
        <v>37885.50000000001</v>
      </c>
      <c r="I56" s="16"/>
      <c r="J56" s="301">
        <f>SUM(J57+J139+J144)</f>
        <v>5818.3</v>
      </c>
      <c r="K56" s="47">
        <f t="shared" si="3"/>
        <v>15.357590634939486</v>
      </c>
    </row>
    <row r="57" spans="1:11" s="5" customFormat="1" ht="52.5" customHeight="1">
      <c r="A57" s="40"/>
      <c r="B57" s="271" t="s">
        <v>191</v>
      </c>
      <c r="C57" s="269" t="s">
        <v>54</v>
      </c>
      <c r="D57" s="270" t="s">
        <v>23</v>
      </c>
      <c r="E57" s="270"/>
      <c r="F57" s="270"/>
      <c r="G57" s="26"/>
      <c r="H57" s="29">
        <f>SUM(H58+H72+H108)</f>
        <v>37381.700000000004</v>
      </c>
      <c r="I57" s="16" t="e">
        <f>I58+I72+I145</f>
        <v>#REF!</v>
      </c>
      <c r="J57" s="301">
        <f>SUM(J58+J72+J108)</f>
        <v>5800.3</v>
      </c>
      <c r="K57" s="47">
        <f t="shared" si="3"/>
        <v>15.516415786333953</v>
      </c>
    </row>
    <row r="58" spans="1:11" s="4" customFormat="1" ht="38.25" customHeight="1">
      <c r="A58" s="41"/>
      <c r="B58" s="271" t="s">
        <v>58</v>
      </c>
      <c r="C58" s="269" t="s">
        <v>54</v>
      </c>
      <c r="D58" s="270" t="s">
        <v>23</v>
      </c>
      <c r="E58" s="270" t="s">
        <v>176</v>
      </c>
      <c r="F58" s="270"/>
      <c r="G58" s="26"/>
      <c r="H58" s="29">
        <f>SUM(H59+H68)</f>
        <v>1792.4</v>
      </c>
      <c r="I58" s="16" t="e">
        <f>SUM(#REF!)</f>
        <v>#REF!</v>
      </c>
      <c r="J58" s="301">
        <f>SUM(J59+J68)</f>
        <v>308.90000000000003</v>
      </c>
      <c r="K58" s="47">
        <f t="shared" si="3"/>
        <v>17.233876366882395</v>
      </c>
    </row>
    <row r="59" spans="1:11" s="4" customFormat="1" ht="65.25" customHeight="1">
      <c r="A59" s="41"/>
      <c r="B59" s="277" t="s">
        <v>112</v>
      </c>
      <c r="C59" s="273" t="s">
        <v>54</v>
      </c>
      <c r="D59" s="274" t="s">
        <v>23</v>
      </c>
      <c r="E59" s="274" t="s">
        <v>176</v>
      </c>
      <c r="F59" s="270" t="s">
        <v>108</v>
      </c>
      <c r="G59" s="25"/>
      <c r="H59" s="30">
        <f>H60</f>
        <v>1772.4</v>
      </c>
      <c r="I59" s="17">
        <f>SUM(I62:I65)</f>
        <v>732</v>
      </c>
      <c r="J59" s="302">
        <f>J60</f>
        <v>306.6</v>
      </c>
      <c r="K59" s="48">
        <f t="shared" si="3"/>
        <v>17.298578199052134</v>
      </c>
    </row>
    <row r="60" spans="1:11" s="4" customFormat="1" ht="25.5">
      <c r="A60" s="40"/>
      <c r="B60" s="272" t="s">
        <v>92</v>
      </c>
      <c r="C60" s="273" t="s">
        <v>54</v>
      </c>
      <c r="D60" s="274" t="s">
        <v>23</v>
      </c>
      <c r="E60" s="274" t="s">
        <v>176</v>
      </c>
      <c r="F60" s="270" t="s">
        <v>90</v>
      </c>
      <c r="G60" s="25"/>
      <c r="H60" s="30">
        <v>1772.4</v>
      </c>
      <c r="I60" s="17">
        <f>SUM(I63:I66)</f>
        <v>886</v>
      </c>
      <c r="J60" s="302">
        <v>306.6</v>
      </c>
      <c r="K60" s="48">
        <f t="shared" si="3"/>
        <v>17.298578199052134</v>
      </c>
    </row>
    <row r="61" spans="1:11" s="4" customFormat="1" ht="25.5" customHeight="1" hidden="1">
      <c r="A61" s="40"/>
      <c r="B61" s="281" t="s">
        <v>193</v>
      </c>
      <c r="C61" s="273" t="s">
        <v>54</v>
      </c>
      <c r="D61" s="274" t="s">
        <v>23</v>
      </c>
      <c r="E61" s="274" t="s">
        <v>176</v>
      </c>
      <c r="F61" s="274" t="s">
        <v>82</v>
      </c>
      <c r="G61" s="25"/>
      <c r="H61" s="30">
        <f>H63</f>
        <v>942.5</v>
      </c>
      <c r="I61" s="17"/>
      <c r="J61" s="302">
        <f>J63</f>
        <v>942.5</v>
      </c>
      <c r="K61" s="47">
        <f t="shared" si="3"/>
        <v>100</v>
      </c>
    </row>
    <row r="62" spans="1:11" s="4" customFormat="1" ht="15" customHeight="1" hidden="1">
      <c r="A62" s="40"/>
      <c r="B62" s="282" t="s">
        <v>194</v>
      </c>
      <c r="C62" s="273" t="s">
        <v>54</v>
      </c>
      <c r="D62" s="274" t="s">
        <v>23</v>
      </c>
      <c r="E62" s="274" t="s">
        <v>176</v>
      </c>
      <c r="F62" s="274" t="s">
        <v>82</v>
      </c>
      <c r="G62" s="26" t="s">
        <v>37</v>
      </c>
      <c r="H62" s="30">
        <f>H63</f>
        <v>942.5</v>
      </c>
      <c r="I62" s="17"/>
      <c r="J62" s="302">
        <f>J63</f>
        <v>942.5</v>
      </c>
      <c r="K62" s="48">
        <f t="shared" si="3"/>
        <v>100</v>
      </c>
    </row>
    <row r="63" spans="1:11" s="4" customFormat="1" ht="16.5" customHeight="1" hidden="1">
      <c r="A63" s="40"/>
      <c r="B63" s="272" t="s">
        <v>3</v>
      </c>
      <c r="C63" s="273" t="s">
        <v>54</v>
      </c>
      <c r="D63" s="274" t="s">
        <v>23</v>
      </c>
      <c r="E63" s="274" t="s">
        <v>176</v>
      </c>
      <c r="F63" s="274" t="s">
        <v>82</v>
      </c>
      <c r="G63" s="25" t="s">
        <v>4</v>
      </c>
      <c r="H63" s="30">
        <v>942.5</v>
      </c>
      <c r="I63" s="17">
        <v>732</v>
      </c>
      <c r="J63" s="302">
        <v>942.5</v>
      </c>
      <c r="K63" s="48">
        <f t="shared" si="3"/>
        <v>100</v>
      </c>
    </row>
    <row r="64" spans="1:11" s="4" customFormat="1" ht="38.25" customHeight="1" hidden="1">
      <c r="A64" s="40"/>
      <c r="B64" s="272" t="s">
        <v>189</v>
      </c>
      <c r="C64" s="273" t="s">
        <v>54</v>
      </c>
      <c r="D64" s="274" t="s">
        <v>23</v>
      </c>
      <c r="E64" s="274" t="s">
        <v>176</v>
      </c>
      <c r="F64" s="274" t="s">
        <v>190</v>
      </c>
      <c r="G64" s="25"/>
      <c r="H64" s="30">
        <f>H66</f>
        <v>271.7</v>
      </c>
      <c r="I64" s="17"/>
      <c r="J64" s="302">
        <f>J66</f>
        <v>271.7</v>
      </c>
      <c r="K64" s="48">
        <f t="shared" si="3"/>
        <v>100</v>
      </c>
    </row>
    <row r="65" spans="1:11" s="4" customFormat="1" ht="22.5" customHeight="1" hidden="1">
      <c r="A65" s="40"/>
      <c r="B65" s="282" t="s">
        <v>194</v>
      </c>
      <c r="C65" s="273" t="s">
        <v>54</v>
      </c>
      <c r="D65" s="274" t="s">
        <v>23</v>
      </c>
      <c r="E65" s="274" t="s">
        <v>176</v>
      </c>
      <c r="F65" s="274" t="s">
        <v>190</v>
      </c>
      <c r="G65" s="26" t="s">
        <v>37</v>
      </c>
      <c r="H65" s="30">
        <f>H66</f>
        <v>271.7</v>
      </c>
      <c r="I65" s="17"/>
      <c r="J65" s="302">
        <f>J66</f>
        <v>271.7</v>
      </c>
      <c r="K65" s="48">
        <f t="shared" si="3"/>
        <v>100</v>
      </c>
    </row>
    <row r="66" spans="1:11" s="4" customFormat="1" ht="16.5" customHeight="1" hidden="1">
      <c r="A66" s="40"/>
      <c r="B66" s="272" t="s">
        <v>43</v>
      </c>
      <c r="C66" s="273" t="s">
        <v>54</v>
      </c>
      <c r="D66" s="274" t="s">
        <v>23</v>
      </c>
      <c r="E66" s="274" t="s">
        <v>176</v>
      </c>
      <c r="F66" s="274" t="s">
        <v>190</v>
      </c>
      <c r="G66" s="25" t="s">
        <v>5</v>
      </c>
      <c r="H66" s="30">
        <v>271.7</v>
      </c>
      <c r="I66" s="17">
        <v>154</v>
      </c>
      <c r="J66" s="302">
        <v>271.7</v>
      </c>
      <c r="K66" s="48">
        <f t="shared" si="3"/>
        <v>100</v>
      </c>
    </row>
    <row r="67" spans="1:11" s="4" customFormat="1" ht="28.5" customHeight="1">
      <c r="A67" s="40"/>
      <c r="B67" s="272" t="s">
        <v>244</v>
      </c>
      <c r="C67" s="274" t="s">
        <v>54</v>
      </c>
      <c r="D67" s="274" t="s">
        <v>23</v>
      </c>
      <c r="E67" s="274" t="s">
        <v>176</v>
      </c>
      <c r="F67" s="270" t="s">
        <v>36</v>
      </c>
      <c r="G67" s="25"/>
      <c r="H67" s="30">
        <f>H68</f>
        <v>20</v>
      </c>
      <c r="I67" s="17"/>
      <c r="J67" s="302">
        <f>J68</f>
        <v>2.3</v>
      </c>
      <c r="K67" s="48">
        <f t="shared" si="3"/>
        <v>11.5</v>
      </c>
    </row>
    <row r="68" spans="1:11" s="4" customFormat="1" ht="25.5">
      <c r="A68" s="40"/>
      <c r="B68" s="272" t="s">
        <v>127</v>
      </c>
      <c r="C68" s="274" t="s">
        <v>54</v>
      </c>
      <c r="D68" s="274" t="s">
        <v>23</v>
      </c>
      <c r="E68" s="274" t="s">
        <v>176</v>
      </c>
      <c r="F68" s="270" t="s">
        <v>91</v>
      </c>
      <c r="G68" s="25"/>
      <c r="H68" s="30">
        <v>20</v>
      </c>
      <c r="I68" s="17">
        <f>SUM(I71)</f>
        <v>67</v>
      </c>
      <c r="J68" s="302">
        <v>2.3</v>
      </c>
      <c r="K68" s="48">
        <f t="shared" si="3"/>
        <v>11.5</v>
      </c>
    </row>
    <row r="69" spans="1:11" s="4" customFormat="1" ht="29.25" customHeight="1" hidden="1">
      <c r="A69" s="40"/>
      <c r="B69" s="277" t="s">
        <v>128</v>
      </c>
      <c r="C69" s="274" t="s">
        <v>54</v>
      </c>
      <c r="D69" s="274" t="s">
        <v>23</v>
      </c>
      <c r="E69" s="274" t="s">
        <v>176</v>
      </c>
      <c r="F69" s="274" t="s">
        <v>74</v>
      </c>
      <c r="G69" s="25"/>
      <c r="H69" s="30">
        <f>H71</f>
        <v>12.8</v>
      </c>
      <c r="I69" s="17"/>
      <c r="J69" s="302">
        <f>J71</f>
        <v>12.8</v>
      </c>
      <c r="K69" s="48">
        <f t="shared" si="3"/>
        <v>100</v>
      </c>
    </row>
    <row r="70" spans="1:11" s="4" customFormat="1" ht="15.75" customHeight="1" hidden="1">
      <c r="A70" s="40"/>
      <c r="B70" s="277" t="s">
        <v>137</v>
      </c>
      <c r="C70" s="274" t="s">
        <v>54</v>
      </c>
      <c r="D70" s="274" t="s">
        <v>23</v>
      </c>
      <c r="E70" s="274" t="s">
        <v>176</v>
      </c>
      <c r="F70" s="274" t="s">
        <v>74</v>
      </c>
      <c r="G70" s="26" t="s">
        <v>38</v>
      </c>
      <c r="H70" s="30">
        <f>H71</f>
        <v>12.8</v>
      </c>
      <c r="I70" s="17"/>
      <c r="J70" s="302">
        <f>J71</f>
        <v>12.8</v>
      </c>
      <c r="K70" s="48">
        <f t="shared" si="3"/>
        <v>100</v>
      </c>
    </row>
    <row r="71" spans="1:11" s="4" customFormat="1" ht="15" hidden="1">
      <c r="A71" s="40"/>
      <c r="B71" s="272" t="s">
        <v>6</v>
      </c>
      <c r="C71" s="274" t="s">
        <v>54</v>
      </c>
      <c r="D71" s="274" t="s">
        <v>23</v>
      </c>
      <c r="E71" s="274" t="s">
        <v>176</v>
      </c>
      <c r="F71" s="274" t="s">
        <v>74</v>
      </c>
      <c r="G71" s="25" t="s">
        <v>7</v>
      </c>
      <c r="H71" s="30">
        <v>12.8</v>
      </c>
      <c r="I71" s="17">
        <v>67</v>
      </c>
      <c r="J71" s="302">
        <v>12.8</v>
      </c>
      <c r="K71" s="48">
        <f t="shared" si="3"/>
        <v>100</v>
      </c>
    </row>
    <row r="72" spans="1:11" s="5" customFormat="1" ht="39" customHeight="1">
      <c r="A72" s="40"/>
      <c r="B72" s="268" t="s">
        <v>59</v>
      </c>
      <c r="C72" s="270" t="s">
        <v>54</v>
      </c>
      <c r="D72" s="270" t="s">
        <v>23</v>
      </c>
      <c r="E72" s="270" t="s">
        <v>177</v>
      </c>
      <c r="F72" s="270"/>
      <c r="G72" s="25"/>
      <c r="H72" s="29">
        <f>SUM(H73+H80+H100)</f>
        <v>28661</v>
      </c>
      <c r="I72" s="16" t="e">
        <f>#REF!</f>
        <v>#REF!</v>
      </c>
      <c r="J72" s="301">
        <f>SUM(J73+J80+J100)</f>
        <v>4392.8</v>
      </c>
      <c r="K72" s="47">
        <f t="shared" si="3"/>
        <v>15.326750636753777</v>
      </c>
    </row>
    <row r="73" spans="1:11" s="5" customFormat="1" ht="63.75">
      <c r="A73" s="40"/>
      <c r="B73" s="272" t="s">
        <v>112</v>
      </c>
      <c r="C73" s="273" t="s">
        <v>54</v>
      </c>
      <c r="D73" s="274" t="s">
        <v>23</v>
      </c>
      <c r="E73" s="274" t="s">
        <v>177</v>
      </c>
      <c r="F73" s="270" t="s">
        <v>108</v>
      </c>
      <c r="G73" s="25"/>
      <c r="H73" s="30">
        <f>H74</f>
        <v>24318.3</v>
      </c>
      <c r="I73" s="17"/>
      <c r="J73" s="302">
        <f>J74</f>
        <v>3588.1</v>
      </c>
      <c r="K73" s="47">
        <f t="shared" si="3"/>
        <v>14.75473203307797</v>
      </c>
    </row>
    <row r="74" spans="1:11" s="5" customFormat="1" ht="25.5">
      <c r="A74" s="40"/>
      <c r="B74" s="272" t="s">
        <v>92</v>
      </c>
      <c r="C74" s="273" t="s">
        <v>54</v>
      </c>
      <c r="D74" s="274" t="s">
        <v>23</v>
      </c>
      <c r="E74" s="274" t="s">
        <v>177</v>
      </c>
      <c r="F74" s="270" t="s">
        <v>90</v>
      </c>
      <c r="G74" s="25"/>
      <c r="H74" s="30">
        <v>24318.3</v>
      </c>
      <c r="I74" s="17"/>
      <c r="J74" s="302">
        <v>3588.1</v>
      </c>
      <c r="K74" s="48">
        <f t="shared" si="3"/>
        <v>14.75473203307797</v>
      </c>
    </row>
    <row r="75" spans="1:11" s="5" customFormat="1" ht="25.5" customHeight="1" hidden="1">
      <c r="A75" s="40"/>
      <c r="B75" s="272" t="s">
        <v>192</v>
      </c>
      <c r="C75" s="274" t="s">
        <v>54</v>
      </c>
      <c r="D75" s="274" t="s">
        <v>23</v>
      </c>
      <c r="E75" s="274" t="s">
        <v>177</v>
      </c>
      <c r="F75" s="274" t="s">
        <v>82</v>
      </c>
      <c r="G75" s="25"/>
      <c r="H75" s="30">
        <f>H77</f>
        <v>12458.7</v>
      </c>
      <c r="I75" s="17"/>
      <c r="J75" s="302">
        <f>J77</f>
        <v>12458.7</v>
      </c>
      <c r="K75" s="47">
        <f t="shared" si="3"/>
        <v>100</v>
      </c>
    </row>
    <row r="76" spans="1:11" s="5" customFormat="1" ht="14.25" customHeight="1" hidden="1">
      <c r="A76" s="40"/>
      <c r="B76" s="272" t="s">
        <v>44</v>
      </c>
      <c r="C76" s="274" t="s">
        <v>54</v>
      </c>
      <c r="D76" s="274" t="s">
        <v>23</v>
      </c>
      <c r="E76" s="274" t="s">
        <v>177</v>
      </c>
      <c r="F76" s="274" t="s">
        <v>82</v>
      </c>
      <c r="G76" s="26" t="s">
        <v>37</v>
      </c>
      <c r="H76" s="30">
        <f>H77</f>
        <v>12458.7</v>
      </c>
      <c r="I76" s="17"/>
      <c r="J76" s="302">
        <f>J77</f>
        <v>12458.7</v>
      </c>
      <c r="K76" s="48">
        <f t="shared" si="3"/>
        <v>100</v>
      </c>
    </row>
    <row r="77" spans="1:11" s="5" customFormat="1" ht="13.5" customHeight="1" hidden="1">
      <c r="A77" s="40"/>
      <c r="B77" s="272" t="s">
        <v>3</v>
      </c>
      <c r="C77" s="274" t="s">
        <v>54</v>
      </c>
      <c r="D77" s="274" t="s">
        <v>23</v>
      </c>
      <c r="E77" s="274" t="s">
        <v>177</v>
      </c>
      <c r="F77" s="274" t="s">
        <v>82</v>
      </c>
      <c r="G77" s="25" t="s">
        <v>4</v>
      </c>
      <c r="H77" s="30">
        <v>12458.7</v>
      </c>
      <c r="I77" s="17">
        <v>11889.6</v>
      </c>
      <c r="J77" s="302">
        <v>12458.7</v>
      </c>
      <c r="K77" s="48">
        <f t="shared" si="3"/>
        <v>100</v>
      </c>
    </row>
    <row r="78" spans="1:11" s="5" customFormat="1" ht="39.75" customHeight="1" hidden="1">
      <c r="A78" s="40"/>
      <c r="B78" s="272" t="s">
        <v>189</v>
      </c>
      <c r="C78" s="274" t="s">
        <v>54</v>
      </c>
      <c r="D78" s="274" t="s">
        <v>23</v>
      </c>
      <c r="E78" s="274" t="s">
        <v>177</v>
      </c>
      <c r="F78" s="270" t="s">
        <v>190</v>
      </c>
      <c r="G78" s="25"/>
      <c r="H78" s="30">
        <f>H79</f>
        <v>3778.5</v>
      </c>
      <c r="I78" s="17"/>
      <c r="J78" s="302">
        <f>J79</f>
        <v>3778.5</v>
      </c>
      <c r="K78" s="48">
        <f t="shared" si="3"/>
        <v>100</v>
      </c>
    </row>
    <row r="79" spans="1:11" s="5" customFormat="1" ht="19.5" customHeight="1" hidden="1">
      <c r="A79" s="40"/>
      <c r="B79" s="272" t="s">
        <v>43</v>
      </c>
      <c r="C79" s="274" t="s">
        <v>54</v>
      </c>
      <c r="D79" s="274" t="s">
        <v>23</v>
      </c>
      <c r="E79" s="274" t="s">
        <v>177</v>
      </c>
      <c r="F79" s="274" t="s">
        <v>190</v>
      </c>
      <c r="G79" s="25" t="s">
        <v>5</v>
      </c>
      <c r="H79" s="30">
        <v>3778.5</v>
      </c>
      <c r="I79" s="17">
        <v>3591.8</v>
      </c>
      <c r="J79" s="302">
        <v>3778.5</v>
      </c>
      <c r="K79" s="48">
        <f t="shared" si="3"/>
        <v>100</v>
      </c>
    </row>
    <row r="80" spans="1:11" s="5" customFormat="1" ht="27" customHeight="1">
      <c r="A80" s="40" t="s">
        <v>379</v>
      </c>
      <c r="B80" s="272" t="s">
        <v>244</v>
      </c>
      <c r="C80" s="274" t="s">
        <v>54</v>
      </c>
      <c r="D80" s="274" t="s">
        <v>23</v>
      </c>
      <c r="E80" s="274" t="s">
        <v>177</v>
      </c>
      <c r="F80" s="270" t="s">
        <v>36</v>
      </c>
      <c r="G80" s="25"/>
      <c r="H80" s="29">
        <f>H81</f>
        <v>4320.3</v>
      </c>
      <c r="I80" s="16"/>
      <c r="J80" s="301">
        <f>J81</f>
        <v>802.4</v>
      </c>
      <c r="K80" s="47">
        <f t="shared" si="3"/>
        <v>18.572784297386754</v>
      </c>
    </row>
    <row r="81" spans="1:11" s="5" customFormat="1" ht="28.5" customHeight="1">
      <c r="A81" s="40"/>
      <c r="B81" s="272" t="s">
        <v>127</v>
      </c>
      <c r="C81" s="274" t="s">
        <v>54</v>
      </c>
      <c r="D81" s="274" t="s">
        <v>23</v>
      </c>
      <c r="E81" s="274" t="s">
        <v>177</v>
      </c>
      <c r="F81" s="270" t="s">
        <v>91</v>
      </c>
      <c r="G81" s="25"/>
      <c r="H81" s="30">
        <v>4320.3</v>
      </c>
      <c r="I81" s="17"/>
      <c r="J81" s="302">
        <v>802.4</v>
      </c>
      <c r="K81" s="48">
        <f t="shared" si="3"/>
        <v>18.572784297386754</v>
      </c>
    </row>
    <row r="82" spans="1:11" s="5" customFormat="1" ht="30" customHeight="1" hidden="1">
      <c r="A82" s="40"/>
      <c r="B82" s="277" t="s">
        <v>128</v>
      </c>
      <c r="C82" s="274" t="s">
        <v>54</v>
      </c>
      <c r="D82" s="274" t="s">
        <v>23</v>
      </c>
      <c r="E82" s="274" t="s">
        <v>177</v>
      </c>
      <c r="F82" s="270" t="s">
        <v>74</v>
      </c>
      <c r="G82" s="25"/>
      <c r="H82" s="29">
        <f>H83+H87</f>
        <v>711.7</v>
      </c>
      <c r="I82" s="17"/>
      <c r="J82" s="301">
        <f>J83+J87</f>
        <v>711.7</v>
      </c>
      <c r="K82" s="48">
        <f t="shared" si="3"/>
        <v>100</v>
      </c>
    </row>
    <row r="83" spans="1:11" s="5" customFormat="1" ht="15.75" customHeight="1" hidden="1">
      <c r="A83" s="40"/>
      <c r="B83" s="277" t="s">
        <v>137</v>
      </c>
      <c r="C83" s="274" t="s">
        <v>54</v>
      </c>
      <c r="D83" s="274" t="s">
        <v>23</v>
      </c>
      <c r="E83" s="274" t="s">
        <v>177</v>
      </c>
      <c r="F83" s="274" t="s">
        <v>74</v>
      </c>
      <c r="G83" s="26" t="s">
        <v>38</v>
      </c>
      <c r="H83" s="30">
        <f>H84+H85+H86</f>
        <v>562.8000000000001</v>
      </c>
      <c r="I83" s="17"/>
      <c r="J83" s="302">
        <f>J84+J85+J86</f>
        <v>562.8000000000001</v>
      </c>
      <c r="K83" s="48">
        <f t="shared" si="3"/>
        <v>100</v>
      </c>
    </row>
    <row r="84" spans="1:11" s="5" customFormat="1" ht="15" customHeight="1" hidden="1">
      <c r="A84" s="40"/>
      <c r="B84" s="272" t="s">
        <v>6</v>
      </c>
      <c r="C84" s="274" t="s">
        <v>54</v>
      </c>
      <c r="D84" s="274" t="s">
        <v>23</v>
      </c>
      <c r="E84" s="274" t="s">
        <v>177</v>
      </c>
      <c r="F84" s="274" t="s">
        <v>74</v>
      </c>
      <c r="G84" s="25" t="s">
        <v>7</v>
      </c>
      <c r="H84" s="30">
        <v>115.9</v>
      </c>
      <c r="I84" s="17">
        <v>253</v>
      </c>
      <c r="J84" s="302">
        <v>115.9</v>
      </c>
      <c r="K84" s="48">
        <f t="shared" si="3"/>
        <v>100</v>
      </c>
    </row>
    <row r="85" spans="1:11" s="5" customFormat="1" ht="16.5" customHeight="1" hidden="1">
      <c r="A85" s="40"/>
      <c r="B85" s="272" t="s">
        <v>149</v>
      </c>
      <c r="C85" s="274" t="s">
        <v>54</v>
      </c>
      <c r="D85" s="274" t="s">
        <v>23</v>
      </c>
      <c r="E85" s="274" t="s">
        <v>177</v>
      </c>
      <c r="F85" s="274" t="s">
        <v>74</v>
      </c>
      <c r="G85" s="25" t="s">
        <v>14</v>
      </c>
      <c r="H85" s="30">
        <v>19.3</v>
      </c>
      <c r="I85" s="17"/>
      <c r="J85" s="302">
        <v>19.3</v>
      </c>
      <c r="K85" s="48">
        <f t="shared" si="3"/>
        <v>100</v>
      </c>
    </row>
    <row r="86" spans="1:11" s="5" customFormat="1" ht="16.5" customHeight="1" hidden="1">
      <c r="A86" s="40"/>
      <c r="B86" s="272" t="s">
        <v>46</v>
      </c>
      <c r="C86" s="274" t="s">
        <v>54</v>
      </c>
      <c r="D86" s="274" t="s">
        <v>23</v>
      </c>
      <c r="E86" s="274" t="s">
        <v>177</v>
      </c>
      <c r="F86" s="274" t="s">
        <v>74</v>
      </c>
      <c r="G86" s="25" t="s">
        <v>15</v>
      </c>
      <c r="H86" s="30">
        <v>427.6</v>
      </c>
      <c r="I86" s="17"/>
      <c r="J86" s="302">
        <v>427.6</v>
      </c>
      <c r="K86" s="45"/>
    </row>
    <row r="87" spans="1:11" s="5" customFormat="1" ht="17.25" customHeight="1" hidden="1">
      <c r="A87" s="40"/>
      <c r="B87" s="272" t="s">
        <v>41</v>
      </c>
      <c r="C87" s="274" t="s">
        <v>54</v>
      </c>
      <c r="D87" s="274" t="s">
        <v>23</v>
      </c>
      <c r="E87" s="274" t="s">
        <v>177</v>
      </c>
      <c r="F87" s="274" t="s">
        <v>74</v>
      </c>
      <c r="G87" s="26" t="s">
        <v>39</v>
      </c>
      <c r="H87" s="29">
        <f>SUM(H88:H89)</f>
        <v>148.9</v>
      </c>
      <c r="I87" s="17"/>
      <c r="J87" s="301">
        <f>SUM(J88:J89)</f>
        <v>148.9</v>
      </c>
      <c r="K87" s="45"/>
    </row>
    <row r="88" spans="1:11" s="5" customFormat="1" ht="15" customHeight="1" hidden="1">
      <c r="A88" s="40"/>
      <c r="B88" s="272" t="s">
        <v>18</v>
      </c>
      <c r="C88" s="274" t="s">
        <v>54</v>
      </c>
      <c r="D88" s="274" t="s">
        <v>23</v>
      </c>
      <c r="E88" s="274" t="s">
        <v>177</v>
      </c>
      <c r="F88" s="274" t="s">
        <v>74</v>
      </c>
      <c r="G88" s="25" t="s">
        <v>19</v>
      </c>
      <c r="H88" s="30">
        <v>100.8</v>
      </c>
      <c r="I88" s="17"/>
      <c r="J88" s="302">
        <v>100.8</v>
      </c>
      <c r="K88" s="45"/>
    </row>
    <row r="89" spans="1:11" s="5" customFormat="1" ht="15.75" customHeight="1" hidden="1">
      <c r="A89" s="40"/>
      <c r="B89" s="272" t="s">
        <v>20</v>
      </c>
      <c r="C89" s="274" t="s">
        <v>54</v>
      </c>
      <c r="D89" s="274" t="s">
        <v>23</v>
      </c>
      <c r="E89" s="274" t="s">
        <v>177</v>
      </c>
      <c r="F89" s="274" t="s">
        <v>74</v>
      </c>
      <c r="G89" s="25" t="s">
        <v>21</v>
      </c>
      <c r="H89" s="30">
        <v>48.1</v>
      </c>
      <c r="I89" s="17"/>
      <c r="J89" s="302">
        <v>48.1</v>
      </c>
      <c r="K89" s="45"/>
    </row>
    <row r="90" spans="1:11" s="5" customFormat="1" ht="26.25" customHeight="1" hidden="1">
      <c r="A90" s="40"/>
      <c r="B90" s="272" t="s">
        <v>81</v>
      </c>
      <c r="C90" s="274" t="s">
        <v>54</v>
      </c>
      <c r="D90" s="274" t="s">
        <v>23</v>
      </c>
      <c r="E90" s="274" t="s">
        <v>177</v>
      </c>
      <c r="F90" s="270" t="s">
        <v>80</v>
      </c>
      <c r="G90" s="25"/>
      <c r="H90" s="29">
        <f>H91+H97</f>
        <v>1677.6999999999998</v>
      </c>
      <c r="I90" s="17"/>
      <c r="J90" s="301">
        <f>J91+J97</f>
        <v>1677.6999999999998</v>
      </c>
      <c r="K90" s="45"/>
    </row>
    <row r="91" spans="1:11" s="5" customFormat="1" ht="16.5" customHeight="1" hidden="1">
      <c r="A91" s="40"/>
      <c r="B91" s="272" t="s">
        <v>45</v>
      </c>
      <c r="C91" s="274" t="s">
        <v>54</v>
      </c>
      <c r="D91" s="274" t="s">
        <v>23</v>
      </c>
      <c r="E91" s="274" t="s">
        <v>177</v>
      </c>
      <c r="F91" s="274" t="s">
        <v>80</v>
      </c>
      <c r="G91" s="26" t="s">
        <v>38</v>
      </c>
      <c r="H91" s="30">
        <f>SUM(H92+H93+H94+H95+H96)</f>
        <v>1351.3999999999999</v>
      </c>
      <c r="I91" s="17"/>
      <c r="J91" s="302">
        <f>SUM(J92+J93+J94+J95+J96)</f>
        <v>1351.3999999999999</v>
      </c>
      <c r="K91" s="45"/>
    </row>
    <row r="92" spans="1:11" s="5" customFormat="1" ht="16.5" customHeight="1" hidden="1">
      <c r="A92" s="40"/>
      <c r="B92" s="272" t="s">
        <v>6</v>
      </c>
      <c r="C92" s="274" t="s">
        <v>54</v>
      </c>
      <c r="D92" s="274" t="s">
        <v>23</v>
      </c>
      <c r="E92" s="274" t="s">
        <v>177</v>
      </c>
      <c r="F92" s="274" t="s">
        <v>80</v>
      </c>
      <c r="G92" s="25" t="s">
        <v>7</v>
      </c>
      <c r="H92" s="30">
        <v>7</v>
      </c>
      <c r="I92" s="17"/>
      <c r="J92" s="302">
        <v>7</v>
      </c>
      <c r="K92" s="45"/>
    </row>
    <row r="93" spans="1:11" s="5" customFormat="1" ht="18" customHeight="1" hidden="1">
      <c r="A93" s="40"/>
      <c r="B93" s="272" t="s">
        <v>9</v>
      </c>
      <c r="C93" s="274" t="s">
        <v>54</v>
      </c>
      <c r="D93" s="274" t="s">
        <v>23</v>
      </c>
      <c r="E93" s="274" t="s">
        <v>177</v>
      </c>
      <c r="F93" s="274" t="s">
        <v>80</v>
      </c>
      <c r="G93" s="25" t="s">
        <v>10</v>
      </c>
      <c r="H93" s="30"/>
      <c r="I93" s="17">
        <v>23</v>
      </c>
      <c r="J93" s="302"/>
      <c r="K93" s="45"/>
    </row>
    <row r="94" spans="1:11" s="5" customFormat="1" ht="18" customHeight="1" hidden="1">
      <c r="A94" s="40"/>
      <c r="B94" s="272" t="s">
        <v>11</v>
      </c>
      <c r="C94" s="274" t="s">
        <v>54</v>
      </c>
      <c r="D94" s="274" t="s">
        <v>23</v>
      </c>
      <c r="E94" s="274" t="s">
        <v>177</v>
      </c>
      <c r="F94" s="274" t="s">
        <v>80</v>
      </c>
      <c r="G94" s="25" t="s">
        <v>12</v>
      </c>
      <c r="H94" s="30">
        <v>324.9</v>
      </c>
      <c r="I94" s="17">
        <v>944</v>
      </c>
      <c r="J94" s="302">
        <v>324.9</v>
      </c>
      <c r="K94" s="45"/>
    </row>
    <row r="95" spans="1:11" s="5" customFormat="1" ht="15" customHeight="1" hidden="1">
      <c r="A95" s="40"/>
      <c r="B95" s="272" t="s">
        <v>149</v>
      </c>
      <c r="C95" s="274" t="s">
        <v>54</v>
      </c>
      <c r="D95" s="274" t="s">
        <v>23</v>
      </c>
      <c r="E95" s="274" t="s">
        <v>177</v>
      </c>
      <c r="F95" s="274" t="s">
        <v>80</v>
      </c>
      <c r="G95" s="25" t="s">
        <v>14</v>
      </c>
      <c r="H95" s="30">
        <v>554.8</v>
      </c>
      <c r="I95" s="17">
        <v>817</v>
      </c>
      <c r="J95" s="302">
        <v>554.8</v>
      </c>
      <c r="K95" s="45"/>
    </row>
    <row r="96" spans="1:11" s="5" customFormat="1" ht="17.25" customHeight="1" hidden="1">
      <c r="A96" s="40"/>
      <c r="B96" s="272" t="s">
        <v>46</v>
      </c>
      <c r="C96" s="274" t="s">
        <v>54</v>
      </c>
      <c r="D96" s="274" t="s">
        <v>23</v>
      </c>
      <c r="E96" s="274" t="s">
        <v>177</v>
      </c>
      <c r="F96" s="274" t="s">
        <v>80</v>
      </c>
      <c r="G96" s="25" t="s">
        <v>15</v>
      </c>
      <c r="H96" s="30">
        <v>464.7</v>
      </c>
      <c r="I96" s="17">
        <v>1209.6</v>
      </c>
      <c r="J96" s="302">
        <v>464.7</v>
      </c>
      <c r="K96" s="45"/>
    </row>
    <row r="97" spans="1:11" s="5" customFormat="1" ht="16.5" customHeight="1" hidden="1">
      <c r="A97" s="40"/>
      <c r="B97" s="272" t="s">
        <v>41</v>
      </c>
      <c r="C97" s="274" t="s">
        <v>54</v>
      </c>
      <c r="D97" s="274" t="s">
        <v>23</v>
      </c>
      <c r="E97" s="274" t="s">
        <v>177</v>
      </c>
      <c r="F97" s="274" t="s">
        <v>80</v>
      </c>
      <c r="G97" s="26" t="s">
        <v>39</v>
      </c>
      <c r="H97" s="29">
        <f>SUM(H98:H99)</f>
        <v>326.29999999999995</v>
      </c>
      <c r="I97" s="17">
        <f>SUM(I98:I99)</f>
        <v>1000</v>
      </c>
      <c r="J97" s="301">
        <f>SUM(J98:J99)</f>
        <v>326.29999999999995</v>
      </c>
      <c r="K97" s="45"/>
    </row>
    <row r="98" spans="1:11" s="5" customFormat="1" ht="15.75" customHeight="1" hidden="1">
      <c r="A98" s="40"/>
      <c r="B98" s="272" t="s">
        <v>18</v>
      </c>
      <c r="C98" s="274" t="s">
        <v>54</v>
      </c>
      <c r="D98" s="274" t="s">
        <v>23</v>
      </c>
      <c r="E98" s="274" t="s">
        <v>177</v>
      </c>
      <c r="F98" s="274" t="s">
        <v>80</v>
      </c>
      <c r="G98" s="25" t="s">
        <v>19</v>
      </c>
      <c r="H98" s="30">
        <v>35.4</v>
      </c>
      <c r="I98" s="17">
        <v>400</v>
      </c>
      <c r="J98" s="302">
        <v>35.4</v>
      </c>
      <c r="K98" s="45"/>
    </row>
    <row r="99" spans="1:11" s="5" customFormat="1" ht="16.5" customHeight="1" hidden="1">
      <c r="A99" s="40"/>
      <c r="B99" s="272" t="s">
        <v>20</v>
      </c>
      <c r="C99" s="274" t="s">
        <v>54</v>
      </c>
      <c r="D99" s="274" t="s">
        <v>23</v>
      </c>
      <c r="E99" s="274" t="s">
        <v>177</v>
      </c>
      <c r="F99" s="274" t="s">
        <v>80</v>
      </c>
      <c r="G99" s="25" t="s">
        <v>21</v>
      </c>
      <c r="H99" s="30">
        <v>290.9</v>
      </c>
      <c r="I99" s="17">
        <v>600</v>
      </c>
      <c r="J99" s="302">
        <v>290.9</v>
      </c>
      <c r="K99" s="45"/>
    </row>
    <row r="100" spans="1:11" s="5" customFormat="1" ht="16.5" customHeight="1">
      <c r="A100" s="40"/>
      <c r="B100" s="280" t="s">
        <v>110</v>
      </c>
      <c r="C100" s="274" t="s">
        <v>54</v>
      </c>
      <c r="D100" s="274" t="s">
        <v>23</v>
      </c>
      <c r="E100" s="274" t="s">
        <v>177</v>
      </c>
      <c r="F100" s="270" t="s">
        <v>109</v>
      </c>
      <c r="G100" s="25"/>
      <c r="H100" s="29">
        <f>H101</f>
        <v>22.4</v>
      </c>
      <c r="I100" s="17"/>
      <c r="J100" s="301">
        <f>J101</f>
        <v>2.3</v>
      </c>
      <c r="K100" s="47">
        <f aca="true" t="shared" si="4" ref="K100:K113">SUM(J100/H100*100)</f>
        <v>10.267857142857142</v>
      </c>
    </row>
    <row r="101" spans="1:11" s="5" customFormat="1" ht="16.5" customHeight="1">
      <c r="A101" s="40"/>
      <c r="B101" s="272" t="s">
        <v>96</v>
      </c>
      <c r="C101" s="274" t="s">
        <v>54</v>
      </c>
      <c r="D101" s="274" t="s">
        <v>23</v>
      </c>
      <c r="E101" s="274" t="s">
        <v>177</v>
      </c>
      <c r="F101" s="270" t="s">
        <v>94</v>
      </c>
      <c r="G101" s="25"/>
      <c r="H101" s="30">
        <v>22.4</v>
      </c>
      <c r="I101" s="17"/>
      <c r="J101" s="302">
        <v>2.3</v>
      </c>
      <c r="K101" s="48">
        <f t="shared" si="4"/>
        <v>10.267857142857142</v>
      </c>
    </row>
    <row r="102" spans="1:11" s="5" customFormat="1" ht="26.25" customHeight="1" hidden="1">
      <c r="A102" s="40"/>
      <c r="B102" s="272" t="s">
        <v>125</v>
      </c>
      <c r="C102" s="274" t="s">
        <v>54</v>
      </c>
      <c r="D102" s="274" t="s">
        <v>23</v>
      </c>
      <c r="E102" s="274" t="s">
        <v>177</v>
      </c>
      <c r="F102" s="274" t="s">
        <v>87</v>
      </c>
      <c r="G102" s="25"/>
      <c r="H102" s="30">
        <f>H103</f>
        <v>2.7</v>
      </c>
      <c r="I102" s="17"/>
      <c r="J102" s="302">
        <f>J103</f>
        <v>2.7</v>
      </c>
      <c r="K102" s="47">
        <f t="shared" si="4"/>
        <v>100</v>
      </c>
    </row>
    <row r="103" spans="1:11" s="5" customFormat="1" ht="15" customHeight="1" hidden="1">
      <c r="A103" s="40"/>
      <c r="B103" s="272" t="s">
        <v>16</v>
      </c>
      <c r="C103" s="274" t="s">
        <v>54</v>
      </c>
      <c r="D103" s="274" t="s">
        <v>23</v>
      </c>
      <c r="E103" s="274" t="s">
        <v>177</v>
      </c>
      <c r="F103" s="274" t="s">
        <v>87</v>
      </c>
      <c r="G103" s="25" t="s">
        <v>17</v>
      </c>
      <c r="H103" s="30">
        <v>2.7</v>
      </c>
      <c r="I103" s="17"/>
      <c r="J103" s="302">
        <v>2.7</v>
      </c>
      <c r="K103" s="47">
        <f t="shared" si="4"/>
        <v>100</v>
      </c>
    </row>
    <row r="104" spans="1:11" s="5" customFormat="1" ht="15" hidden="1">
      <c r="A104" s="40"/>
      <c r="B104" s="272" t="s">
        <v>126</v>
      </c>
      <c r="C104" s="274" t="s">
        <v>54</v>
      </c>
      <c r="D104" s="274" t="s">
        <v>23</v>
      </c>
      <c r="E104" s="274" t="s">
        <v>177</v>
      </c>
      <c r="F104" s="274" t="s">
        <v>84</v>
      </c>
      <c r="G104" s="25"/>
      <c r="H104" s="30">
        <f>H105</f>
        <v>11.7</v>
      </c>
      <c r="I104" s="17"/>
      <c r="J104" s="302">
        <f>J105</f>
        <v>11.7</v>
      </c>
      <c r="K104" s="48">
        <f t="shared" si="4"/>
        <v>100</v>
      </c>
    </row>
    <row r="105" spans="1:11" s="5" customFormat="1" ht="15" hidden="1">
      <c r="A105" s="40"/>
      <c r="B105" s="272" t="s">
        <v>16</v>
      </c>
      <c r="C105" s="274" t="s">
        <v>54</v>
      </c>
      <c r="D105" s="274" t="s">
        <v>23</v>
      </c>
      <c r="E105" s="274" t="s">
        <v>177</v>
      </c>
      <c r="F105" s="274" t="s">
        <v>84</v>
      </c>
      <c r="G105" s="25" t="s">
        <v>17</v>
      </c>
      <c r="H105" s="30">
        <v>11.7</v>
      </c>
      <c r="I105" s="17"/>
      <c r="J105" s="302">
        <v>11.7</v>
      </c>
      <c r="K105" s="48">
        <f t="shared" si="4"/>
        <v>100</v>
      </c>
    </row>
    <row r="106" spans="1:11" s="5" customFormat="1" ht="15" hidden="1">
      <c r="A106" s="40"/>
      <c r="B106" s="272" t="s">
        <v>136</v>
      </c>
      <c r="C106" s="274" t="s">
        <v>54</v>
      </c>
      <c r="D106" s="274" t="s">
        <v>23</v>
      </c>
      <c r="E106" s="274" t="s">
        <v>177</v>
      </c>
      <c r="F106" s="274" t="s">
        <v>124</v>
      </c>
      <c r="G106" s="25"/>
      <c r="H106" s="30">
        <f>H107</f>
        <v>3.7</v>
      </c>
      <c r="I106" s="17"/>
      <c r="J106" s="302">
        <f>J107</f>
        <v>3.7</v>
      </c>
      <c r="K106" s="48">
        <f t="shared" si="4"/>
        <v>100</v>
      </c>
    </row>
    <row r="107" spans="1:11" s="5" customFormat="1" ht="15" hidden="1">
      <c r="A107" s="40"/>
      <c r="B107" s="272" t="s">
        <v>16</v>
      </c>
      <c r="C107" s="274" t="s">
        <v>54</v>
      </c>
      <c r="D107" s="274" t="s">
        <v>23</v>
      </c>
      <c r="E107" s="274" t="s">
        <v>177</v>
      </c>
      <c r="F107" s="274" t="s">
        <v>124</v>
      </c>
      <c r="G107" s="25" t="s">
        <v>17</v>
      </c>
      <c r="H107" s="30">
        <v>3.7</v>
      </c>
      <c r="I107" s="17"/>
      <c r="J107" s="302">
        <v>3.7</v>
      </c>
      <c r="K107" s="48">
        <f t="shared" si="4"/>
        <v>100</v>
      </c>
    </row>
    <row r="108" spans="1:11" s="5" customFormat="1" ht="55.5" customHeight="1">
      <c r="A108" s="40"/>
      <c r="B108" s="268" t="s">
        <v>145</v>
      </c>
      <c r="C108" s="270" t="s">
        <v>54</v>
      </c>
      <c r="D108" s="270" t="s">
        <v>23</v>
      </c>
      <c r="E108" s="270" t="s">
        <v>183</v>
      </c>
      <c r="F108" s="270"/>
      <c r="G108" s="26"/>
      <c r="H108" s="29">
        <f>SUM(H109+H118)</f>
        <v>6928.3</v>
      </c>
      <c r="I108" s="17"/>
      <c r="J108" s="301">
        <f>SUM(J109+J118)</f>
        <v>1098.6000000000001</v>
      </c>
      <c r="K108" s="47">
        <f t="shared" si="4"/>
        <v>15.85670366467965</v>
      </c>
    </row>
    <row r="109" spans="1:11" s="5" customFormat="1" ht="63.75">
      <c r="A109" s="40"/>
      <c r="B109" s="272" t="s">
        <v>112</v>
      </c>
      <c r="C109" s="274" t="s">
        <v>54</v>
      </c>
      <c r="D109" s="274" t="s">
        <v>23</v>
      </c>
      <c r="E109" s="274" t="s">
        <v>183</v>
      </c>
      <c r="F109" s="270" t="s">
        <v>108</v>
      </c>
      <c r="G109" s="25"/>
      <c r="H109" s="30">
        <f>H110</f>
        <v>6451.3</v>
      </c>
      <c r="I109" s="17"/>
      <c r="J109" s="302">
        <f>J110</f>
        <v>1019.2</v>
      </c>
      <c r="K109" s="48">
        <f t="shared" si="4"/>
        <v>15.798366220761705</v>
      </c>
    </row>
    <row r="110" spans="1:11" s="5" customFormat="1" ht="25.5">
      <c r="A110" s="40"/>
      <c r="B110" s="272" t="s">
        <v>92</v>
      </c>
      <c r="C110" s="274" t="s">
        <v>54</v>
      </c>
      <c r="D110" s="274" t="s">
        <v>23</v>
      </c>
      <c r="E110" s="274" t="s">
        <v>183</v>
      </c>
      <c r="F110" s="270" t="s">
        <v>90</v>
      </c>
      <c r="G110" s="25"/>
      <c r="H110" s="30">
        <v>6451.3</v>
      </c>
      <c r="I110" s="17"/>
      <c r="J110" s="302">
        <v>1019.2</v>
      </c>
      <c r="K110" s="48">
        <f t="shared" si="4"/>
        <v>15.798366220761705</v>
      </c>
    </row>
    <row r="111" spans="1:11" s="5" customFormat="1" ht="30.75" customHeight="1" hidden="1">
      <c r="A111" s="40"/>
      <c r="B111" s="272" t="s">
        <v>192</v>
      </c>
      <c r="C111" s="274" t="s">
        <v>54</v>
      </c>
      <c r="D111" s="274" t="s">
        <v>23</v>
      </c>
      <c r="E111" s="274" t="s">
        <v>183</v>
      </c>
      <c r="F111" s="270" t="s">
        <v>82</v>
      </c>
      <c r="G111" s="25"/>
      <c r="H111" s="30">
        <f>H112</f>
        <v>2940.6</v>
      </c>
      <c r="I111" s="17"/>
      <c r="J111" s="302">
        <f>J112</f>
        <v>2940.6</v>
      </c>
      <c r="K111" s="48">
        <f t="shared" si="4"/>
        <v>100</v>
      </c>
    </row>
    <row r="112" spans="1:11" s="5" customFormat="1" ht="15" hidden="1">
      <c r="A112" s="40"/>
      <c r="B112" s="272" t="s">
        <v>44</v>
      </c>
      <c r="C112" s="274" t="s">
        <v>54</v>
      </c>
      <c r="D112" s="274" t="s">
        <v>23</v>
      </c>
      <c r="E112" s="274" t="s">
        <v>183</v>
      </c>
      <c r="F112" s="274" t="s">
        <v>82</v>
      </c>
      <c r="G112" s="26" t="s">
        <v>37</v>
      </c>
      <c r="H112" s="30">
        <f>H113</f>
        <v>2940.6</v>
      </c>
      <c r="I112" s="17"/>
      <c r="J112" s="302">
        <f>J113</f>
        <v>2940.6</v>
      </c>
      <c r="K112" s="48">
        <f t="shared" si="4"/>
        <v>100</v>
      </c>
    </row>
    <row r="113" spans="1:11" s="5" customFormat="1" ht="15.75" customHeight="1" hidden="1">
      <c r="A113" s="40"/>
      <c r="B113" s="272" t="s">
        <v>3</v>
      </c>
      <c r="C113" s="274" t="s">
        <v>77</v>
      </c>
      <c r="D113" s="274" t="s">
        <v>23</v>
      </c>
      <c r="E113" s="274" t="s">
        <v>183</v>
      </c>
      <c r="F113" s="274" t="s">
        <v>82</v>
      </c>
      <c r="G113" s="25" t="s">
        <v>4</v>
      </c>
      <c r="H113" s="30">
        <v>2940.6</v>
      </c>
      <c r="I113" s="17"/>
      <c r="J113" s="302">
        <v>2940.6</v>
      </c>
      <c r="K113" s="48">
        <f t="shared" si="4"/>
        <v>100</v>
      </c>
    </row>
    <row r="114" spans="1:11" s="5" customFormat="1" ht="39" customHeight="1" hidden="1">
      <c r="A114" s="40"/>
      <c r="B114" s="272" t="s">
        <v>196</v>
      </c>
      <c r="C114" s="274" t="s">
        <v>54</v>
      </c>
      <c r="D114" s="274" t="s">
        <v>23</v>
      </c>
      <c r="E114" s="274" t="s">
        <v>183</v>
      </c>
      <c r="F114" s="270" t="s">
        <v>195</v>
      </c>
      <c r="G114" s="25"/>
      <c r="H114" s="30">
        <f>H115</f>
        <v>159.5</v>
      </c>
      <c r="I114" s="17"/>
      <c r="J114" s="302">
        <f>J115</f>
        <v>159.5</v>
      </c>
      <c r="K114" s="45"/>
    </row>
    <row r="115" spans="1:11" s="5" customFormat="1" ht="15" hidden="1">
      <c r="A115" s="40"/>
      <c r="B115" s="272" t="s">
        <v>9</v>
      </c>
      <c r="C115" s="274" t="s">
        <v>77</v>
      </c>
      <c r="D115" s="274" t="s">
        <v>23</v>
      </c>
      <c r="E115" s="274" t="s">
        <v>183</v>
      </c>
      <c r="F115" s="274" t="s">
        <v>195</v>
      </c>
      <c r="G115" s="25" t="s">
        <v>10</v>
      </c>
      <c r="H115" s="30">
        <v>159.5</v>
      </c>
      <c r="I115" s="17"/>
      <c r="J115" s="302">
        <v>159.5</v>
      </c>
      <c r="K115" s="45"/>
    </row>
    <row r="116" spans="1:11" s="5" customFormat="1" ht="46.5" customHeight="1" hidden="1">
      <c r="A116" s="40"/>
      <c r="B116" s="272" t="s">
        <v>189</v>
      </c>
      <c r="C116" s="274" t="s">
        <v>54</v>
      </c>
      <c r="D116" s="274" t="s">
        <v>23</v>
      </c>
      <c r="E116" s="274" t="s">
        <v>183</v>
      </c>
      <c r="F116" s="270" t="s">
        <v>190</v>
      </c>
      <c r="G116" s="25"/>
      <c r="H116" s="30">
        <f>H117</f>
        <v>888.1</v>
      </c>
      <c r="I116" s="17"/>
      <c r="J116" s="302">
        <f>J117</f>
        <v>888.1</v>
      </c>
      <c r="K116" s="45"/>
    </row>
    <row r="117" spans="1:11" s="5" customFormat="1" ht="15.75" customHeight="1" hidden="1">
      <c r="A117" s="40"/>
      <c r="B117" s="272" t="s">
        <v>43</v>
      </c>
      <c r="C117" s="274" t="s">
        <v>54</v>
      </c>
      <c r="D117" s="274" t="s">
        <v>23</v>
      </c>
      <c r="E117" s="274" t="s">
        <v>183</v>
      </c>
      <c r="F117" s="274" t="s">
        <v>190</v>
      </c>
      <c r="G117" s="25" t="s">
        <v>5</v>
      </c>
      <c r="H117" s="30">
        <v>888.1</v>
      </c>
      <c r="I117" s="17"/>
      <c r="J117" s="302">
        <v>888.1</v>
      </c>
      <c r="K117" s="45"/>
    </row>
    <row r="118" spans="1:11" s="5" customFormat="1" ht="25.5">
      <c r="A118" s="40"/>
      <c r="B118" s="272" t="s">
        <v>244</v>
      </c>
      <c r="C118" s="274" t="s">
        <v>54</v>
      </c>
      <c r="D118" s="274" t="s">
        <v>23</v>
      </c>
      <c r="E118" s="274" t="s">
        <v>183</v>
      </c>
      <c r="F118" s="270" t="s">
        <v>36</v>
      </c>
      <c r="G118" s="25"/>
      <c r="H118" s="30">
        <f>H119</f>
        <v>477</v>
      </c>
      <c r="I118" s="17"/>
      <c r="J118" s="302">
        <f>J119</f>
        <v>79.4</v>
      </c>
      <c r="K118" s="48">
        <f aca="true" t="shared" si="5" ref="K118:K131">SUM(J118/H118*100)</f>
        <v>16.645702306079666</v>
      </c>
    </row>
    <row r="119" spans="1:11" s="5" customFormat="1" ht="25.5">
      <c r="A119" s="40"/>
      <c r="B119" s="272" t="s">
        <v>127</v>
      </c>
      <c r="C119" s="274" t="s">
        <v>54</v>
      </c>
      <c r="D119" s="274" t="s">
        <v>23</v>
      </c>
      <c r="E119" s="274" t="s">
        <v>183</v>
      </c>
      <c r="F119" s="270" t="s">
        <v>91</v>
      </c>
      <c r="G119" s="25"/>
      <c r="H119" s="30">
        <v>477</v>
      </c>
      <c r="I119" s="17"/>
      <c r="J119" s="302">
        <v>79.4</v>
      </c>
      <c r="K119" s="48">
        <f t="shared" si="5"/>
        <v>16.645702306079666</v>
      </c>
    </row>
    <row r="120" spans="1:11" s="5" customFormat="1" ht="24.75" customHeight="1" hidden="1">
      <c r="A120" s="40"/>
      <c r="B120" s="272" t="s">
        <v>133</v>
      </c>
      <c r="C120" s="274" t="s">
        <v>54</v>
      </c>
      <c r="D120" s="274" t="s">
        <v>23</v>
      </c>
      <c r="E120" s="274" t="s">
        <v>183</v>
      </c>
      <c r="F120" s="274" t="s">
        <v>74</v>
      </c>
      <c r="G120" s="25"/>
      <c r="H120" s="30">
        <f>H121+H125</f>
        <v>49.8</v>
      </c>
      <c r="I120" s="17"/>
      <c r="J120" s="302">
        <f>J121+J125</f>
        <v>49.8</v>
      </c>
      <c r="K120" s="47">
        <f t="shared" si="5"/>
        <v>100</v>
      </c>
    </row>
    <row r="121" spans="1:11" s="5" customFormat="1" ht="15.75" customHeight="1" hidden="1">
      <c r="A121" s="40"/>
      <c r="B121" s="272" t="s">
        <v>45</v>
      </c>
      <c r="C121" s="274" t="s">
        <v>54</v>
      </c>
      <c r="D121" s="274" t="s">
        <v>23</v>
      </c>
      <c r="E121" s="274" t="s">
        <v>183</v>
      </c>
      <c r="F121" s="274" t="s">
        <v>74</v>
      </c>
      <c r="G121" s="26" t="s">
        <v>38</v>
      </c>
      <c r="H121" s="30">
        <f>SUM(H122:H124)</f>
        <v>49.8</v>
      </c>
      <c r="I121" s="17"/>
      <c r="J121" s="302">
        <f>SUM(J122:J124)</f>
        <v>49.8</v>
      </c>
      <c r="K121" s="47">
        <f t="shared" si="5"/>
        <v>100</v>
      </c>
    </row>
    <row r="122" spans="1:11" s="5" customFormat="1" ht="15.75" customHeight="1" hidden="1">
      <c r="A122" s="40"/>
      <c r="B122" s="272" t="s">
        <v>6</v>
      </c>
      <c r="C122" s="274" t="s">
        <v>54</v>
      </c>
      <c r="D122" s="274" t="s">
        <v>23</v>
      </c>
      <c r="E122" s="274" t="s">
        <v>183</v>
      </c>
      <c r="F122" s="274" t="s">
        <v>74</v>
      </c>
      <c r="G122" s="25" t="s">
        <v>7</v>
      </c>
      <c r="H122" s="30">
        <v>25</v>
      </c>
      <c r="I122" s="17"/>
      <c r="J122" s="302">
        <v>25</v>
      </c>
      <c r="K122" s="48">
        <f t="shared" si="5"/>
        <v>100</v>
      </c>
    </row>
    <row r="123" spans="1:11" s="5" customFormat="1" ht="15.75" customHeight="1" hidden="1">
      <c r="A123" s="40"/>
      <c r="B123" s="272" t="s">
        <v>13</v>
      </c>
      <c r="C123" s="274" t="s">
        <v>54</v>
      </c>
      <c r="D123" s="274" t="s">
        <v>23</v>
      </c>
      <c r="E123" s="274" t="s">
        <v>183</v>
      </c>
      <c r="F123" s="274" t="s">
        <v>74</v>
      </c>
      <c r="G123" s="25" t="s">
        <v>14</v>
      </c>
      <c r="H123" s="30">
        <v>4</v>
      </c>
      <c r="I123" s="17"/>
      <c r="J123" s="302">
        <v>4</v>
      </c>
      <c r="K123" s="48">
        <f t="shared" si="5"/>
        <v>100</v>
      </c>
    </row>
    <row r="124" spans="1:11" s="5" customFormat="1" ht="15" customHeight="1" hidden="1">
      <c r="A124" s="40"/>
      <c r="B124" s="272" t="s">
        <v>46</v>
      </c>
      <c r="C124" s="274" t="s">
        <v>54</v>
      </c>
      <c r="D124" s="274" t="s">
        <v>23</v>
      </c>
      <c r="E124" s="274" t="s">
        <v>183</v>
      </c>
      <c r="F124" s="274" t="s">
        <v>74</v>
      </c>
      <c r="G124" s="25" t="s">
        <v>15</v>
      </c>
      <c r="H124" s="30">
        <v>20.8</v>
      </c>
      <c r="I124" s="17"/>
      <c r="J124" s="302">
        <v>20.8</v>
      </c>
      <c r="K124" s="48">
        <f t="shared" si="5"/>
        <v>100</v>
      </c>
    </row>
    <row r="125" spans="1:11" s="5" customFormat="1" ht="15.75" customHeight="1" hidden="1">
      <c r="A125" s="40"/>
      <c r="B125" s="272" t="s">
        <v>41</v>
      </c>
      <c r="C125" s="274" t="s">
        <v>54</v>
      </c>
      <c r="D125" s="274" t="s">
        <v>23</v>
      </c>
      <c r="E125" s="274" t="s">
        <v>183</v>
      </c>
      <c r="F125" s="274" t="s">
        <v>74</v>
      </c>
      <c r="G125" s="26" t="s">
        <v>39</v>
      </c>
      <c r="H125" s="30">
        <f>H127</f>
        <v>0</v>
      </c>
      <c r="I125" s="17"/>
      <c r="J125" s="302">
        <f>J127</f>
        <v>0</v>
      </c>
      <c r="K125" s="48" t="e">
        <f t="shared" si="5"/>
        <v>#DIV/0!</v>
      </c>
    </row>
    <row r="126" spans="1:11" s="5" customFormat="1" ht="15.75" customHeight="1" hidden="1">
      <c r="A126" s="40"/>
      <c r="B126" s="272" t="s">
        <v>18</v>
      </c>
      <c r="C126" s="274" t="s">
        <v>54</v>
      </c>
      <c r="D126" s="274" t="s">
        <v>23</v>
      </c>
      <c r="E126" s="274" t="s">
        <v>183</v>
      </c>
      <c r="F126" s="274" t="s">
        <v>74</v>
      </c>
      <c r="G126" s="25" t="s">
        <v>19</v>
      </c>
      <c r="H126" s="30"/>
      <c r="I126" s="17"/>
      <c r="J126" s="302"/>
      <c r="K126" s="48" t="e">
        <f t="shared" si="5"/>
        <v>#DIV/0!</v>
      </c>
    </row>
    <row r="127" spans="1:11" s="5" customFormat="1" ht="15.75" customHeight="1" hidden="1">
      <c r="A127" s="40"/>
      <c r="B127" s="272" t="s">
        <v>20</v>
      </c>
      <c r="C127" s="274" t="s">
        <v>54</v>
      </c>
      <c r="D127" s="274" t="s">
        <v>23</v>
      </c>
      <c r="E127" s="274" t="s">
        <v>183</v>
      </c>
      <c r="F127" s="274" t="s">
        <v>74</v>
      </c>
      <c r="G127" s="25" t="s">
        <v>21</v>
      </c>
      <c r="H127" s="30"/>
      <c r="I127" s="17"/>
      <c r="J127" s="302"/>
      <c r="K127" s="48" t="e">
        <f t="shared" si="5"/>
        <v>#DIV/0!</v>
      </c>
    </row>
    <row r="128" spans="1:11" s="5" customFormat="1" ht="27" customHeight="1" hidden="1">
      <c r="A128" s="40"/>
      <c r="B128" s="272" t="s">
        <v>132</v>
      </c>
      <c r="C128" s="274" t="s">
        <v>54</v>
      </c>
      <c r="D128" s="274" t="s">
        <v>23</v>
      </c>
      <c r="E128" s="274" t="s">
        <v>183</v>
      </c>
      <c r="F128" s="274" t="s">
        <v>80</v>
      </c>
      <c r="G128" s="25"/>
      <c r="H128" s="30">
        <f>H129+H133</f>
        <v>89.7</v>
      </c>
      <c r="I128" s="17"/>
      <c r="J128" s="302">
        <f>J129+J133</f>
        <v>89.7</v>
      </c>
      <c r="K128" s="48">
        <f t="shared" si="5"/>
        <v>100</v>
      </c>
    </row>
    <row r="129" spans="1:11" s="5" customFormat="1" ht="15.75" customHeight="1" hidden="1">
      <c r="A129" s="40"/>
      <c r="B129" s="272" t="s">
        <v>45</v>
      </c>
      <c r="C129" s="274" t="s">
        <v>54</v>
      </c>
      <c r="D129" s="274" t="s">
        <v>23</v>
      </c>
      <c r="E129" s="274" t="s">
        <v>183</v>
      </c>
      <c r="F129" s="274" t="s">
        <v>80</v>
      </c>
      <c r="G129" s="26" t="s">
        <v>38</v>
      </c>
      <c r="H129" s="30">
        <f>H130+H131+H132</f>
        <v>39.400000000000006</v>
      </c>
      <c r="I129" s="17"/>
      <c r="J129" s="302">
        <f>J130+J131+J132</f>
        <v>39.400000000000006</v>
      </c>
      <c r="K129" s="48">
        <f t="shared" si="5"/>
        <v>100</v>
      </c>
    </row>
    <row r="130" spans="1:11" s="5" customFormat="1" ht="15.75" customHeight="1" hidden="1">
      <c r="A130" s="40"/>
      <c r="B130" s="272" t="s">
        <v>6</v>
      </c>
      <c r="C130" s="274" t="s">
        <v>54</v>
      </c>
      <c r="D130" s="274" t="s">
        <v>23</v>
      </c>
      <c r="E130" s="274" t="s">
        <v>183</v>
      </c>
      <c r="F130" s="274" t="s">
        <v>80</v>
      </c>
      <c r="G130" s="25" t="s">
        <v>7</v>
      </c>
      <c r="H130" s="30">
        <v>26.1</v>
      </c>
      <c r="I130" s="17"/>
      <c r="J130" s="302">
        <v>26.1</v>
      </c>
      <c r="K130" s="48">
        <f t="shared" si="5"/>
        <v>100</v>
      </c>
    </row>
    <row r="131" spans="1:11" s="5" customFormat="1" ht="14.25" customHeight="1" hidden="1">
      <c r="A131" s="40"/>
      <c r="B131" s="272" t="s">
        <v>149</v>
      </c>
      <c r="C131" s="274" t="s">
        <v>54</v>
      </c>
      <c r="D131" s="274" t="s">
        <v>23</v>
      </c>
      <c r="E131" s="274" t="s">
        <v>183</v>
      </c>
      <c r="F131" s="274" t="s">
        <v>80</v>
      </c>
      <c r="G131" s="25" t="s">
        <v>14</v>
      </c>
      <c r="H131" s="30">
        <v>9.3</v>
      </c>
      <c r="I131" s="17"/>
      <c r="J131" s="302">
        <v>9.3</v>
      </c>
      <c r="K131" s="48">
        <f t="shared" si="5"/>
        <v>100</v>
      </c>
    </row>
    <row r="132" spans="1:11" s="5" customFormat="1" ht="14.25" customHeight="1" hidden="1">
      <c r="A132" s="40"/>
      <c r="B132" s="272" t="s">
        <v>46</v>
      </c>
      <c r="C132" s="274" t="s">
        <v>54</v>
      </c>
      <c r="D132" s="274" t="s">
        <v>23</v>
      </c>
      <c r="E132" s="274" t="s">
        <v>183</v>
      </c>
      <c r="F132" s="274" t="s">
        <v>80</v>
      </c>
      <c r="G132" s="25" t="s">
        <v>15</v>
      </c>
      <c r="H132" s="30">
        <v>4</v>
      </c>
      <c r="I132" s="17"/>
      <c r="J132" s="302">
        <v>4</v>
      </c>
      <c r="K132" s="45"/>
    </row>
    <row r="133" spans="1:11" s="5" customFormat="1" ht="12.75" customHeight="1" hidden="1">
      <c r="A133" s="40"/>
      <c r="B133" s="272" t="s">
        <v>41</v>
      </c>
      <c r="C133" s="274" t="s">
        <v>54</v>
      </c>
      <c r="D133" s="274" t="s">
        <v>23</v>
      </c>
      <c r="E133" s="274" t="s">
        <v>183</v>
      </c>
      <c r="F133" s="274" t="s">
        <v>80</v>
      </c>
      <c r="G133" s="26" t="s">
        <v>39</v>
      </c>
      <c r="H133" s="30">
        <f>SUM(H134:H135)</f>
        <v>50.3</v>
      </c>
      <c r="I133" s="17"/>
      <c r="J133" s="302">
        <f>SUM(J134:J135)</f>
        <v>50.3</v>
      </c>
      <c r="K133" s="45"/>
    </row>
    <row r="134" spans="1:11" s="5" customFormat="1" ht="12.75" customHeight="1" hidden="1">
      <c r="A134" s="40"/>
      <c r="B134" s="272" t="s">
        <v>18</v>
      </c>
      <c r="C134" s="274" t="s">
        <v>54</v>
      </c>
      <c r="D134" s="274" t="s">
        <v>23</v>
      </c>
      <c r="E134" s="274" t="s">
        <v>183</v>
      </c>
      <c r="F134" s="274" t="s">
        <v>80</v>
      </c>
      <c r="G134" s="25" t="s">
        <v>19</v>
      </c>
      <c r="H134" s="30">
        <v>0</v>
      </c>
      <c r="I134" s="17"/>
      <c r="J134" s="302">
        <v>0</v>
      </c>
      <c r="K134" s="45"/>
    </row>
    <row r="135" spans="1:11" s="5" customFormat="1" ht="12.75" customHeight="1" hidden="1">
      <c r="A135" s="40"/>
      <c r="B135" s="272" t="s">
        <v>20</v>
      </c>
      <c r="C135" s="274" t="s">
        <v>54</v>
      </c>
      <c r="D135" s="274" t="s">
        <v>23</v>
      </c>
      <c r="E135" s="274" t="s">
        <v>183</v>
      </c>
      <c r="F135" s="274" t="s">
        <v>80</v>
      </c>
      <c r="G135" s="25" t="s">
        <v>21</v>
      </c>
      <c r="H135" s="30">
        <v>50.3</v>
      </c>
      <c r="I135" s="17"/>
      <c r="J135" s="302">
        <v>50.3</v>
      </c>
      <c r="K135" s="45"/>
    </row>
    <row r="136" spans="1:11" s="5" customFormat="1" ht="30" customHeight="1" hidden="1">
      <c r="A136" s="40"/>
      <c r="B136" s="272" t="s">
        <v>138</v>
      </c>
      <c r="C136" s="274" t="s">
        <v>54</v>
      </c>
      <c r="D136" s="274" t="s">
        <v>23</v>
      </c>
      <c r="E136" s="274" t="s">
        <v>184</v>
      </c>
      <c r="F136" s="274" t="s">
        <v>80</v>
      </c>
      <c r="G136" s="25"/>
      <c r="H136" s="30">
        <f>H138</f>
        <v>6.5</v>
      </c>
      <c r="I136" s="17"/>
      <c r="J136" s="302">
        <f>J138</f>
        <v>6.5</v>
      </c>
      <c r="K136" s="47">
        <f aca="true" t="shared" si="6" ref="K136:K175">SUM(J136/H136*100)</f>
        <v>100</v>
      </c>
    </row>
    <row r="137" spans="1:11" s="5" customFormat="1" ht="15.75" customHeight="1" hidden="1">
      <c r="A137" s="40"/>
      <c r="B137" s="272" t="s">
        <v>41</v>
      </c>
      <c r="C137" s="274" t="s">
        <v>54</v>
      </c>
      <c r="D137" s="274" t="s">
        <v>23</v>
      </c>
      <c r="E137" s="274" t="s">
        <v>184</v>
      </c>
      <c r="F137" s="274" t="s">
        <v>80</v>
      </c>
      <c r="G137" s="26" t="s">
        <v>39</v>
      </c>
      <c r="H137" s="30">
        <f>H138</f>
        <v>6.5</v>
      </c>
      <c r="I137" s="17"/>
      <c r="J137" s="302">
        <f>J138</f>
        <v>6.5</v>
      </c>
      <c r="K137" s="48">
        <f t="shared" si="6"/>
        <v>100</v>
      </c>
    </row>
    <row r="138" spans="1:11" s="5" customFormat="1" ht="15" hidden="1">
      <c r="A138" s="40"/>
      <c r="B138" s="272" t="s">
        <v>20</v>
      </c>
      <c r="C138" s="274" t="s">
        <v>54</v>
      </c>
      <c r="D138" s="274" t="s">
        <v>23</v>
      </c>
      <c r="E138" s="274" t="s">
        <v>184</v>
      </c>
      <c r="F138" s="274" t="s">
        <v>80</v>
      </c>
      <c r="G138" s="25" t="s">
        <v>21</v>
      </c>
      <c r="H138" s="30">
        <v>6.5</v>
      </c>
      <c r="I138" s="17"/>
      <c r="J138" s="302">
        <v>6.5</v>
      </c>
      <c r="K138" s="48">
        <f t="shared" si="6"/>
        <v>100</v>
      </c>
    </row>
    <row r="139" spans="1:11" s="5" customFormat="1" ht="15">
      <c r="A139" s="40"/>
      <c r="B139" s="268" t="s">
        <v>60</v>
      </c>
      <c r="C139" s="270" t="s">
        <v>54</v>
      </c>
      <c r="D139" s="270" t="s">
        <v>63</v>
      </c>
      <c r="E139" s="274"/>
      <c r="F139" s="274"/>
      <c r="G139" s="25"/>
      <c r="H139" s="29">
        <f>H140</f>
        <v>15</v>
      </c>
      <c r="I139" s="17"/>
      <c r="J139" s="301">
        <f>J140</f>
        <v>0</v>
      </c>
      <c r="K139" s="47">
        <f t="shared" si="6"/>
        <v>0</v>
      </c>
    </row>
    <row r="140" spans="1:11" s="5" customFormat="1" ht="15" customHeight="1">
      <c r="A140" s="43"/>
      <c r="B140" s="268" t="s">
        <v>198</v>
      </c>
      <c r="C140" s="269" t="s">
        <v>54</v>
      </c>
      <c r="D140" s="270" t="s">
        <v>63</v>
      </c>
      <c r="E140" s="270" t="s">
        <v>172</v>
      </c>
      <c r="F140" s="270"/>
      <c r="G140" s="26"/>
      <c r="H140" s="29">
        <f>SUM(H141)</f>
        <v>15</v>
      </c>
      <c r="I140" s="16">
        <v>60</v>
      </c>
      <c r="J140" s="301">
        <f>SUM(J141)</f>
        <v>0</v>
      </c>
      <c r="K140" s="47">
        <f t="shared" si="6"/>
        <v>0</v>
      </c>
    </row>
    <row r="141" spans="1:11" s="5" customFormat="1" ht="15">
      <c r="A141" s="43"/>
      <c r="B141" s="280" t="s">
        <v>110</v>
      </c>
      <c r="C141" s="273" t="s">
        <v>54</v>
      </c>
      <c r="D141" s="274" t="s">
        <v>63</v>
      </c>
      <c r="E141" s="274" t="s">
        <v>172</v>
      </c>
      <c r="F141" s="270" t="s">
        <v>109</v>
      </c>
      <c r="G141" s="25"/>
      <c r="H141" s="30">
        <f>H142</f>
        <v>15</v>
      </c>
      <c r="I141" s="17"/>
      <c r="J141" s="302">
        <f>J142</f>
        <v>0</v>
      </c>
      <c r="K141" s="48">
        <f t="shared" si="6"/>
        <v>0</v>
      </c>
    </row>
    <row r="142" spans="1:11" s="5" customFormat="1" ht="15">
      <c r="A142" s="40"/>
      <c r="B142" s="272" t="s">
        <v>86</v>
      </c>
      <c r="C142" s="273" t="s">
        <v>54</v>
      </c>
      <c r="D142" s="274" t="s">
        <v>63</v>
      </c>
      <c r="E142" s="274" t="s">
        <v>172</v>
      </c>
      <c r="F142" s="270" t="s">
        <v>85</v>
      </c>
      <c r="G142" s="25"/>
      <c r="H142" s="30">
        <v>15</v>
      </c>
      <c r="I142" s="17">
        <v>60</v>
      </c>
      <c r="J142" s="302">
        <v>0</v>
      </c>
      <c r="K142" s="48">
        <f t="shared" si="6"/>
        <v>0</v>
      </c>
    </row>
    <row r="143" spans="1:11" s="5" customFormat="1" ht="15" hidden="1">
      <c r="A143" s="40"/>
      <c r="B143" s="272" t="s">
        <v>16</v>
      </c>
      <c r="C143" s="273" t="s">
        <v>54</v>
      </c>
      <c r="D143" s="274" t="s">
        <v>63</v>
      </c>
      <c r="E143" s="274" t="s">
        <v>172</v>
      </c>
      <c r="F143" s="274" t="s">
        <v>85</v>
      </c>
      <c r="G143" s="25" t="s">
        <v>17</v>
      </c>
      <c r="H143" s="30">
        <v>60</v>
      </c>
      <c r="I143" s="17"/>
      <c r="J143" s="302">
        <v>60</v>
      </c>
      <c r="K143" s="48">
        <f t="shared" si="6"/>
        <v>100</v>
      </c>
    </row>
    <row r="144" spans="1:11" s="5" customFormat="1" ht="14.25">
      <c r="A144" s="40"/>
      <c r="B144" s="268" t="s">
        <v>22</v>
      </c>
      <c r="C144" s="270" t="s">
        <v>54</v>
      </c>
      <c r="D144" s="270" t="s">
        <v>64</v>
      </c>
      <c r="E144" s="270"/>
      <c r="F144" s="270"/>
      <c r="G144" s="26"/>
      <c r="H144" s="29">
        <f>SUM(H145+H148+H153+H158+H161+H164+H167+H170+H178)</f>
        <v>488.8</v>
      </c>
      <c r="I144" s="16" t="e">
        <f>SUM(#REF!)+I149+#REF!+I161</f>
        <v>#REF!</v>
      </c>
      <c r="J144" s="301">
        <f>SUM(J145+J148+J153+J158+J161+J164+J167+J170+J178)</f>
        <v>18</v>
      </c>
      <c r="K144" s="47">
        <f t="shared" si="6"/>
        <v>3.6824877250409163</v>
      </c>
    </row>
    <row r="145" spans="1:11" s="5" customFormat="1" ht="51">
      <c r="A145" s="40"/>
      <c r="B145" s="201" t="s">
        <v>148</v>
      </c>
      <c r="C145" s="270" t="s">
        <v>54</v>
      </c>
      <c r="D145" s="270" t="s">
        <v>64</v>
      </c>
      <c r="E145" s="270" t="s">
        <v>184</v>
      </c>
      <c r="F145" s="270"/>
      <c r="G145" s="26"/>
      <c r="H145" s="29">
        <f>SUM(H146)</f>
        <v>8.8</v>
      </c>
      <c r="I145" s="16">
        <f>SUM(I147)</f>
        <v>67</v>
      </c>
      <c r="J145" s="301">
        <f>SUM(J146)</f>
        <v>0</v>
      </c>
      <c r="K145" s="47">
        <f>SUM(J145/H145*100)</f>
        <v>0</v>
      </c>
    </row>
    <row r="146" spans="1:11" s="5" customFormat="1" ht="25.5">
      <c r="A146" s="40"/>
      <c r="B146" s="272" t="s">
        <v>244</v>
      </c>
      <c r="C146" s="274" t="s">
        <v>54</v>
      </c>
      <c r="D146" s="274" t="s">
        <v>64</v>
      </c>
      <c r="E146" s="274" t="s">
        <v>184</v>
      </c>
      <c r="F146" s="270" t="s">
        <v>36</v>
      </c>
      <c r="G146" s="25"/>
      <c r="H146" s="30">
        <f>H147</f>
        <v>8.8</v>
      </c>
      <c r="I146" s="16"/>
      <c r="J146" s="302">
        <f>J147</f>
        <v>0</v>
      </c>
      <c r="K146" s="48">
        <f>SUM(J146/H146*100)</f>
        <v>0</v>
      </c>
    </row>
    <row r="147" spans="1:11" s="5" customFormat="1" ht="25.5">
      <c r="A147" s="40"/>
      <c r="B147" s="272" t="s">
        <v>127</v>
      </c>
      <c r="C147" s="274" t="s">
        <v>54</v>
      </c>
      <c r="D147" s="274" t="s">
        <v>64</v>
      </c>
      <c r="E147" s="274" t="s">
        <v>184</v>
      </c>
      <c r="F147" s="270" t="s">
        <v>91</v>
      </c>
      <c r="G147" s="25"/>
      <c r="H147" s="30">
        <v>8.8</v>
      </c>
      <c r="I147" s="17">
        <v>67</v>
      </c>
      <c r="J147" s="302">
        <v>0</v>
      </c>
      <c r="K147" s="48">
        <f>SUM(J147/H147*100)</f>
        <v>0</v>
      </c>
    </row>
    <row r="148" spans="1:11" s="5" customFormat="1" ht="25.5">
      <c r="A148" s="40"/>
      <c r="B148" s="268" t="s">
        <v>141</v>
      </c>
      <c r="C148" s="270" t="s">
        <v>54</v>
      </c>
      <c r="D148" s="270" t="s">
        <v>64</v>
      </c>
      <c r="E148" s="270" t="s">
        <v>171</v>
      </c>
      <c r="F148" s="270"/>
      <c r="G148" s="26"/>
      <c r="H148" s="29">
        <f>SUM(H150)</f>
        <v>300</v>
      </c>
      <c r="I148" s="17"/>
      <c r="J148" s="301">
        <f>SUM(J150)</f>
        <v>0</v>
      </c>
      <c r="K148" s="47">
        <f t="shared" si="6"/>
        <v>0</v>
      </c>
    </row>
    <row r="149" spans="1:11" s="5" customFormat="1" ht="25.5" customHeight="1">
      <c r="A149" s="40"/>
      <c r="B149" s="272" t="s">
        <v>244</v>
      </c>
      <c r="C149" s="274" t="s">
        <v>54</v>
      </c>
      <c r="D149" s="274" t="s">
        <v>64</v>
      </c>
      <c r="E149" s="274" t="s">
        <v>171</v>
      </c>
      <c r="F149" s="270" t="s">
        <v>36</v>
      </c>
      <c r="G149" s="25"/>
      <c r="H149" s="30">
        <f>H150</f>
        <v>300</v>
      </c>
      <c r="I149" s="16"/>
      <c r="J149" s="302">
        <f>J150</f>
        <v>0</v>
      </c>
      <c r="K149" s="48">
        <f t="shared" si="6"/>
        <v>0</v>
      </c>
    </row>
    <row r="150" spans="1:11" s="5" customFormat="1" ht="25.5">
      <c r="A150" s="40"/>
      <c r="B150" s="272" t="s">
        <v>127</v>
      </c>
      <c r="C150" s="274" t="s">
        <v>54</v>
      </c>
      <c r="D150" s="274" t="s">
        <v>64</v>
      </c>
      <c r="E150" s="274" t="s">
        <v>171</v>
      </c>
      <c r="F150" s="270" t="s">
        <v>91</v>
      </c>
      <c r="G150" s="25"/>
      <c r="H150" s="30">
        <v>300</v>
      </c>
      <c r="I150" s="16"/>
      <c r="J150" s="302">
        <v>0</v>
      </c>
      <c r="K150" s="48">
        <f t="shared" si="6"/>
        <v>0</v>
      </c>
    </row>
    <row r="151" spans="1:11" s="5" customFormat="1" ht="31.5" customHeight="1" hidden="1">
      <c r="A151" s="40"/>
      <c r="B151" s="272" t="s">
        <v>138</v>
      </c>
      <c r="C151" s="274" t="s">
        <v>54</v>
      </c>
      <c r="D151" s="274" t="s">
        <v>64</v>
      </c>
      <c r="E151" s="274" t="s">
        <v>171</v>
      </c>
      <c r="F151" s="274" t="s">
        <v>80</v>
      </c>
      <c r="G151" s="25"/>
      <c r="H151" s="30">
        <f>H152</f>
        <v>100</v>
      </c>
      <c r="I151" s="17"/>
      <c r="J151" s="302">
        <f>J152</f>
        <v>100</v>
      </c>
      <c r="K151" s="47">
        <f t="shared" si="6"/>
        <v>100</v>
      </c>
    </row>
    <row r="152" spans="1:11" s="5" customFormat="1" ht="16.5" customHeight="1" hidden="1">
      <c r="A152" s="40"/>
      <c r="B152" s="272" t="s">
        <v>46</v>
      </c>
      <c r="C152" s="274" t="s">
        <v>54</v>
      </c>
      <c r="D152" s="274" t="s">
        <v>64</v>
      </c>
      <c r="E152" s="274" t="s">
        <v>171</v>
      </c>
      <c r="F152" s="274" t="s">
        <v>80</v>
      </c>
      <c r="G152" s="25" t="s">
        <v>15</v>
      </c>
      <c r="H152" s="30">
        <v>100</v>
      </c>
      <c r="I152" s="22"/>
      <c r="J152" s="302">
        <v>100</v>
      </c>
      <c r="K152" s="47">
        <f t="shared" si="6"/>
        <v>100</v>
      </c>
    </row>
    <row r="153" spans="1:11" s="5" customFormat="1" ht="51">
      <c r="A153" s="40"/>
      <c r="B153" s="268" t="s">
        <v>187</v>
      </c>
      <c r="C153" s="270" t="s">
        <v>54</v>
      </c>
      <c r="D153" s="270" t="s">
        <v>64</v>
      </c>
      <c r="E153" s="270" t="s">
        <v>157</v>
      </c>
      <c r="F153" s="270"/>
      <c r="G153" s="26"/>
      <c r="H153" s="29">
        <f>SUM(H154)</f>
        <v>150</v>
      </c>
      <c r="I153" s="22"/>
      <c r="J153" s="301">
        <f>SUM(J154)</f>
        <v>18</v>
      </c>
      <c r="K153" s="47">
        <f t="shared" si="6"/>
        <v>12</v>
      </c>
    </row>
    <row r="154" spans="1:11" s="5" customFormat="1" ht="25.5">
      <c r="A154" s="40"/>
      <c r="B154" s="272" t="s">
        <v>244</v>
      </c>
      <c r="C154" s="274" t="s">
        <v>54</v>
      </c>
      <c r="D154" s="274" t="s">
        <v>64</v>
      </c>
      <c r="E154" s="274" t="s">
        <v>157</v>
      </c>
      <c r="F154" s="270" t="s">
        <v>36</v>
      </c>
      <c r="G154" s="25"/>
      <c r="H154" s="30">
        <f>H155</f>
        <v>150</v>
      </c>
      <c r="I154" s="30">
        <v>374</v>
      </c>
      <c r="J154" s="302">
        <f>J155</f>
        <v>18</v>
      </c>
      <c r="K154" s="48">
        <f t="shared" si="6"/>
        <v>12</v>
      </c>
    </row>
    <row r="155" spans="1:11" s="5" customFormat="1" ht="25.5">
      <c r="A155" s="40"/>
      <c r="B155" s="272" t="s">
        <v>127</v>
      </c>
      <c r="C155" s="274" t="s">
        <v>54</v>
      </c>
      <c r="D155" s="274" t="s">
        <v>64</v>
      </c>
      <c r="E155" s="274" t="s">
        <v>157</v>
      </c>
      <c r="F155" s="270" t="s">
        <v>91</v>
      </c>
      <c r="G155" s="37"/>
      <c r="H155" s="30">
        <v>150</v>
      </c>
      <c r="I155" s="22"/>
      <c r="J155" s="302">
        <v>18</v>
      </c>
      <c r="K155" s="48">
        <f t="shared" si="6"/>
        <v>12</v>
      </c>
    </row>
    <row r="156" spans="1:11" s="5" customFormat="1" ht="25.5" hidden="1">
      <c r="A156" s="40"/>
      <c r="B156" s="272" t="s">
        <v>132</v>
      </c>
      <c r="C156" s="283" t="s">
        <v>54</v>
      </c>
      <c r="D156" s="274" t="s">
        <v>64</v>
      </c>
      <c r="E156" s="274" t="s">
        <v>157</v>
      </c>
      <c r="F156" s="274" t="s">
        <v>80</v>
      </c>
      <c r="G156" s="37"/>
      <c r="H156" s="30">
        <f>SUM(H157)</f>
        <v>166.3</v>
      </c>
      <c r="I156" s="22"/>
      <c r="J156" s="302">
        <f>SUM(J157)</f>
        <v>166.3</v>
      </c>
      <c r="K156" s="48">
        <f t="shared" si="6"/>
        <v>100</v>
      </c>
    </row>
    <row r="157" spans="1:11" s="5" customFormat="1" ht="15" hidden="1">
      <c r="A157" s="40"/>
      <c r="B157" s="272" t="s">
        <v>46</v>
      </c>
      <c r="C157" s="283" t="s">
        <v>54</v>
      </c>
      <c r="D157" s="274" t="s">
        <v>64</v>
      </c>
      <c r="E157" s="274" t="s">
        <v>157</v>
      </c>
      <c r="F157" s="274" t="s">
        <v>80</v>
      </c>
      <c r="G157" s="25" t="s">
        <v>15</v>
      </c>
      <c r="H157" s="30">
        <v>166.3</v>
      </c>
      <c r="I157" s="22"/>
      <c r="J157" s="302">
        <v>166.3</v>
      </c>
      <c r="K157" s="48">
        <f t="shared" si="6"/>
        <v>100</v>
      </c>
    </row>
    <row r="158" spans="1:11" s="57" customFormat="1" ht="42.75" customHeight="1">
      <c r="A158" s="55"/>
      <c r="B158" s="201" t="s">
        <v>377</v>
      </c>
      <c r="C158" s="202" t="s">
        <v>54</v>
      </c>
      <c r="D158" s="202" t="s">
        <v>64</v>
      </c>
      <c r="E158" s="202" t="s">
        <v>150</v>
      </c>
      <c r="F158" s="202"/>
      <c r="G158" s="49"/>
      <c r="H158" s="51">
        <f>SUM(H160)</f>
        <v>5</v>
      </c>
      <c r="I158" s="58">
        <f>SUM(I160)</f>
        <v>5</v>
      </c>
      <c r="J158" s="304">
        <f>J160</f>
        <v>0</v>
      </c>
      <c r="K158" s="48">
        <f t="shared" si="6"/>
        <v>0</v>
      </c>
    </row>
    <row r="159" spans="1:11" s="57" customFormat="1" ht="27" customHeight="1">
      <c r="A159" s="55"/>
      <c r="B159" s="203" t="s">
        <v>244</v>
      </c>
      <c r="C159" s="204" t="s">
        <v>54</v>
      </c>
      <c r="D159" s="204" t="s">
        <v>64</v>
      </c>
      <c r="E159" s="204" t="s">
        <v>150</v>
      </c>
      <c r="F159" s="202" t="s">
        <v>36</v>
      </c>
      <c r="G159" s="49"/>
      <c r="H159" s="52">
        <f>H160</f>
        <v>5</v>
      </c>
      <c r="I159" s="60">
        <f>I160</f>
        <v>5</v>
      </c>
      <c r="J159" s="304">
        <f>J160</f>
        <v>0</v>
      </c>
      <c r="K159" s="48">
        <f t="shared" si="6"/>
        <v>0</v>
      </c>
    </row>
    <row r="160" spans="1:11" s="57" customFormat="1" ht="25.5" customHeight="1">
      <c r="A160" s="55"/>
      <c r="B160" s="203" t="s">
        <v>127</v>
      </c>
      <c r="C160" s="204" t="s">
        <v>54</v>
      </c>
      <c r="D160" s="204" t="s">
        <v>64</v>
      </c>
      <c r="E160" s="204" t="s">
        <v>150</v>
      </c>
      <c r="F160" s="202" t="s">
        <v>91</v>
      </c>
      <c r="G160" s="50"/>
      <c r="H160" s="52">
        <f>+H162</f>
        <v>5</v>
      </c>
      <c r="I160" s="60">
        <f>+I162</f>
        <v>5</v>
      </c>
      <c r="J160" s="304">
        <v>0</v>
      </c>
      <c r="K160" s="48">
        <f t="shared" si="6"/>
        <v>0</v>
      </c>
    </row>
    <row r="161" spans="1:11" s="5" customFormat="1" ht="84" customHeight="1">
      <c r="A161" s="40"/>
      <c r="B161" s="201" t="s">
        <v>216</v>
      </c>
      <c r="C161" s="270" t="s">
        <v>54</v>
      </c>
      <c r="D161" s="270" t="s">
        <v>64</v>
      </c>
      <c r="E161" s="270" t="s">
        <v>152</v>
      </c>
      <c r="F161" s="274"/>
      <c r="G161" s="25"/>
      <c r="H161" s="29">
        <f>SUM(H163)</f>
        <v>5</v>
      </c>
      <c r="I161" s="16"/>
      <c r="J161" s="301">
        <f>SUM(J163)</f>
        <v>0</v>
      </c>
      <c r="K161" s="47">
        <f t="shared" si="6"/>
        <v>0</v>
      </c>
    </row>
    <row r="162" spans="1:11" s="5" customFormat="1" ht="25.5">
      <c r="A162" s="40"/>
      <c r="B162" s="272" t="s">
        <v>244</v>
      </c>
      <c r="C162" s="274" t="s">
        <v>54</v>
      </c>
      <c r="D162" s="274" t="s">
        <v>64</v>
      </c>
      <c r="E162" s="274" t="s">
        <v>152</v>
      </c>
      <c r="F162" s="270" t="s">
        <v>36</v>
      </c>
      <c r="G162" s="25"/>
      <c r="H162" s="30">
        <v>5</v>
      </c>
      <c r="I162" s="30">
        <v>5</v>
      </c>
      <c r="J162" s="302">
        <f>J163</f>
        <v>0</v>
      </c>
      <c r="K162" s="48">
        <f t="shared" si="6"/>
        <v>0</v>
      </c>
    </row>
    <row r="163" spans="1:11" s="5" customFormat="1" ht="25.5">
      <c r="A163" s="40"/>
      <c r="B163" s="272" t="s">
        <v>127</v>
      </c>
      <c r="C163" s="274" t="s">
        <v>54</v>
      </c>
      <c r="D163" s="274" t="s">
        <v>64</v>
      </c>
      <c r="E163" s="274" t="s">
        <v>152</v>
      </c>
      <c r="F163" s="270" t="s">
        <v>91</v>
      </c>
      <c r="G163" s="25"/>
      <c r="H163" s="30">
        <v>5</v>
      </c>
      <c r="I163" s="22"/>
      <c r="J163" s="302">
        <v>0</v>
      </c>
      <c r="K163" s="48">
        <f t="shared" si="6"/>
        <v>0</v>
      </c>
    </row>
    <row r="164" spans="1:11" s="5" customFormat="1" ht="122.25" customHeight="1">
      <c r="A164" s="40"/>
      <c r="B164" s="201" t="s">
        <v>217</v>
      </c>
      <c r="C164" s="202" t="s">
        <v>54</v>
      </c>
      <c r="D164" s="202" t="s">
        <v>64</v>
      </c>
      <c r="E164" s="202" t="s">
        <v>218</v>
      </c>
      <c r="F164" s="274"/>
      <c r="G164" s="25"/>
      <c r="H164" s="29">
        <f>SUM(H166)</f>
        <v>5</v>
      </c>
      <c r="I164" s="22"/>
      <c r="J164" s="301">
        <f>SUM(J166)</f>
        <v>0</v>
      </c>
      <c r="K164" s="47">
        <f t="shared" si="6"/>
        <v>0</v>
      </c>
    </row>
    <row r="165" spans="1:11" s="5" customFormat="1" ht="30" customHeight="1">
      <c r="A165" s="40"/>
      <c r="B165" s="203" t="s">
        <v>244</v>
      </c>
      <c r="C165" s="204" t="s">
        <v>54</v>
      </c>
      <c r="D165" s="204" t="s">
        <v>64</v>
      </c>
      <c r="E165" s="204" t="s">
        <v>218</v>
      </c>
      <c r="F165" s="270" t="s">
        <v>36</v>
      </c>
      <c r="G165" s="25"/>
      <c r="H165" s="30">
        <f>H166</f>
        <v>5</v>
      </c>
      <c r="I165" s="22"/>
      <c r="J165" s="302">
        <f>J166</f>
        <v>0</v>
      </c>
      <c r="K165" s="48">
        <f t="shared" si="6"/>
        <v>0</v>
      </c>
    </row>
    <row r="166" spans="1:11" s="5" customFormat="1" ht="26.25" customHeight="1">
      <c r="A166" s="40"/>
      <c r="B166" s="203" t="s">
        <v>127</v>
      </c>
      <c r="C166" s="204" t="s">
        <v>54</v>
      </c>
      <c r="D166" s="204" t="s">
        <v>64</v>
      </c>
      <c r="E166" s="204" t="s">
        <v>218</v>
      </c>
      <c r="F166" s="270" t="s">
        <v>91</v>
      </c>
      <c r="G166" s="25"/>
      <c r="H166" s="30">
        <v>5</v>
      </c>
      <c r="I166" s="22"/>
      <c r="J166" s="302">
        <v>0</v>
      </c>
      <c r="K166" s="48">
        <f t="shared" si="6"/>
        <v>0</v>
      </c>
    </row>
    <row r="167" spans="1:11" s="5" customFormat="1" ht="81" customHeight="1">
      <c r="A167" s="40"/>
      <c r="B167" s="201" t="s">
        <v>225</v>
      </c>
      <c r="C167" s="202" t="s">
        <v>54</v>
      </c>
      <c r="D167" s="202" t="s">
        <v>64</v>
      </c>
      <c r="E167" s="202" t="s">
        <v>224</v>
      </c>
      <c r="F167" s="202"/>
      <c r="G167" s="50"/>
      <c r="H167" s="51">
        <f>SUM(H168)</f>
        <v>5</v>
      </c>
      <c r="I167" s="22"/>
      <c r="J167" s="207">
        <f>SUM(J168)</f>
        <v>0</v>
      </c>
      <c r="K167" s="47">
        <f aca="true" t="shared" si="7" ref="K167:K172">SUM(J167/H167*100)</f>
        <v>0</v>
      </c>
    </row>
    <row r="168" spans="1:11" s="5" customFormat="1" ht="27" customHeight="1">
      <c r="A168" s="40"/>
      <c r="B168" s="203" t="s">
        <v>244</v>
      </c>
      <c r="C168" s="204" t="s">
        <v>54</v>
      </c>
      <c r="D168" s="204" t="s">
        <v>64</v>
      </c>
      <c r="E168" s="204" t="s">
        <v>224</v>
      </c>
      <c r="F168" s="202" t="s">
        <v>36</v>
      </c>
      <c r="G168" s="50"/>
      <c r="H168" s="52">
        <f>H169</f>
        <v>5</v>
      </c>
      <c r="I168" s="52">
        <v>3</v>
      </c>
      <c r="J168" s="210">
        <f>J169</f>
        <v>0</v>
      </c>
      <c r="K168" s="48">
        <f t="shared" si="7"/>
        <v>0</v>
      </c>
    </row>
    <row r="169" spans="1:11" s="5" customFormat="1" ht="29.25" customHeight="1">
      <c r="A169" s="40"/>
      <c r="B169" s="203" t="s">
        <v>127</v>
      </c>
      <c r="C169" s="204" t="s">
        <v>54</v>
      </c>
      <c r="D169" s="204" t="s">
        <v>64</v>
      </c>
      <c r="E169" s="204" t="s">
        <v>224</v>
      </c>
      <c r="F169" s="202" t="s">
        <v>91</v>
      </c>
      <c r="G169" s="50"/>
      <c r="H169" s="52">
        <v>5</v>
      </c>
      <c r="I169" s="52">
        <v>3</v>
      </c>
      <c r="J169" s="210">
        <v>0</v>
      </c>
      <c r="K169" s="48">
        <f t="shared" si="7"/>
        <v>0</v>
      </c>
    </row>
    <row r="170" spans="1:11" s="5" customFormat="1" ht="51.75" customHeight="1">
      <c r="A170" s="40"/>
      <c r="B170" s="201" t="s">
        <v>369</v>
      </c>
      <c r="C170" s="202" t="s">
        <v>54</v>
      </c>
      <c r="D170" s="202" t="s">
        <v>64</v>
      </c>
      <c r="E170" s="202" t="s">
        <v>370</v>
      </c>
      <c r="F170" s="204"/>
      <c r="G170" s="50"/>
      <c r="H170" s="51">
        <f>H171</f>
        <v>5</v>
      </c>
      <c r="I170" s="51"/>
      <c r="J170" s="207">
        <f>J171</f>
        <v>0</v>
      </c>
      <c r="K170" s="47">
        <f t="shared" si="7"/>
        <v>0</v>
      </c>
    </row>
    <row r="171" spans="1:11" s="5" customFormat="1" ht="29.25" customHeight="1">
      <c r="A171" s="40"/>
      <c r="B171" s="203" t="s">
        <v>244</v>
      </c>
      <c r="C171" s="204" t="s">
        <v>54</v>
      </c>
      <c r="D171" s="204" t="s">
        <v>64</v>
      </c>
      <c r="E171" s="204" t="s">
        <v>370</v>
      </c>
      <c r="F171" s="202" t="s">
        <v>36</v>
      </c>
      <c r="G171" s="50"/>
      <c r="H171" s="52">
        <f>H172</f>
        <v>5</v>
      </c>
      <c r="I171" s="52"/>
      <c r="J171" s="210">
        <f>J172</f>
        <v>0</v>
      </c>
      <c r="K171" s="48">
        <f t="shared" si="7"/>
        <v>0</v>
      </c>
    </row>
    <row r="172" spans="1:11" s="5" customFormat="1" ht="29.25" customHeight="1">
      <c r="A172" s="40"/>
      <c r="B172" s="203" t="s">
        <v>127</v>
      </c>
      <c r="C172" s="204" t="s">
        <v>54</v>
      </c>
      <c r="D172" s="204" t="s">
        <v>64</v>
      </c>
      <c r="E172" s="204" t="s">
        <v>370</v>
      </c>
      <c r="F172" s="202" t="s">
        <v>91</v>
      </c>
      <c r="G172" s="50"/>
      <c r="H172" s="52">
        <v>5</v>
      </c>
      <c r="I172" s="52"/>
      <c r="J172" s="210">
        <v>0</v>
      </c>
      <c r="K172" s="48">
        <f t="shared" si="7"/>
        <v>0</v>
      </c>
    </row>
    <row r="173" spans="1:11" s="5" customFormat="1" ht="26.25" customHeight="1" hidden="1">
      <c r="A173" s="40"/>
      <c r="B173" s="272" t="s">
        <v>138</v>
      </c>
      <c r="C173" s="274" t="s">
        <v>54</v>
      </c>
      <c r="D173" s="274" t="s">
        <v>64</v>
      </c>
      <c r="E173" s="274" t="s">
        <v>152</v>
      </c>
      <c r="F173" s="274" t="s">
        <v>80</v>
      </c>
      <c r="G173" s="25"/>
      <c r="H173" s="30">
        <f>SUM(H174+H176)</f>
        <v>52.7</v>
      </c>
      <c r="I173" s="22"/>
      <c r="J173" s="302">
        <f>SUM(J174+J176)</f>
        <v>52.7</v>
      </c>
      <c r="K173" s="48">
        <f t="shared" si="6"/>
        <v>100</v>
      </c>
    </row>
    <row r="174" spans="1:11" s="5" customFormat="1" ht="17.25" customHeight="1" hidden="1">
      <c r="A174" s="40"/>
      <c r="B174" s="272" t="s">
        <v>45</v>
      </c>
      <c r="C174" s="274" t="s">
        <v>54</v>
      </c>
      <c r="D174" s="274" t="s">
        <v>64</v>
      </c>
      <c r="E174" s="274" t="s">
        <v>152</v>
      </c>
      <c r="F174" s="274" t="s">
        <v>80</v>
      </c>
      <c r="G174" s="25" t="s">
        <v>38</v>
      </c>
      <c r="H174" s="30">
        <f>SUM(H175)</f>
        <v>42.7</v>
      </c>
      <c r="I174" s="22"/>
      <c r="J174" s="302">
        <f>SUM(J175)</f>
        <v>42.7</v>
      </c>
      <c r="K174" s="48">
        <f t="shared" si="6"/>
        <v>100</v>
      </c>
    </row>
    <row r="175" spans="1:11" s="5" customFormat="1" ht="12.75" customHeight="1" hidden="1">
      <c r="A175" s="40"/>
      <c r="B175" s="272" t="s">
        <v>46</v>
      </c>
      <c r="C175" s="274" t="s">
        <v>54</v>
      </c>
      <c r="D175" s="274" t="s">
        <v>64</v>
      </c>
      <c r="E175" s="274" t="s">
        <v>152</v>
      </c>
      <c r="F175" s="274" t="s">
        <v>80</v>
      </c>
      <c r="G175" s="25" t="s">
        <v>15</v>
      </c>
      <c r="H175" s="30">
        <v>42.7</v>
      </c>
      <c r="I175" s="22"/>
      <c r="J175" s="302">
        <v>42.7</v>
      </c>
      <c r="K175" s="48">
        <f t="shared" si="6"/>
        <v>100</v>
      </c>
    </row>
    <row r="176" spans="1:11" s="5" customFormat="1" ht="15" hidden="1">
      <c r="A176" s="40"/>
      <c r="B176" s="272" t="s">
        <v>41</v>
      </c>
      <c r="C176" s="274" t="s">
        <v>54</v>
      </c>
      <c r="D176" s="274" t="s">
        <v>64</v>
      </c>
      <c r="E176" s="274" t="s">
        <v>152</v>
      </c>
      <c r="F176" s="274" t="s">
        <v>80</v>
      </c>
      <c r="G176" s="26" t="s">
        <v>39</v>
      </c>
      <c r="H176" s="30">
        <f>H177</f>
        <v>10</v>
      </c>
      <c r="I176" s="22"/>
      <c r="J176" s="302">
        <f>J177</f>
        <v>10</v>
      </c>
      <c r="K176" s="45"/>
    </row>
    <row r="177" spans="1:11" s="5" customFormat="1" ht="16.5" customHeight="1" hidden="1">
      <c r="A177" s="40"/>
      <c r="B177" s="272" t="s">
        <v>20</v>
      </c>
      <c r="C177" s="274" t="s">
        <v>54</v>
      </c>
      <c r="D177" s="274" t="s">
        <v>64</v>
      </c>
      <c r="E177" s="274" t="s">
        <v>152</v>
      </c>
      <c r="F177" s="274" t="s">
        <v>80</v>
      </c>
      <c r="G177" s="25" t="s">
        <v>21</v>
      </c>
      <c r="H177" s="30">
        <v>10</v>
      </c>
      <c r="I177" s="22"/>
      <c r="J177" s="302">
        <v>10</v>
      </c>
      <c r="K177" s="45"/>
    </row>
    <row r="178" spans="1:11" s="5" customFormat="1" ht="96.75" customHeight="1">
      <c r="A178" s="40"/>
      <c r="B178" s="201" t="s">
        <v>371</v>
      </c>
      <c r="C178" s="202" t="s">
        <v>54</v>
      </c>
      <c r="D178" s="202" t="s">
        <v>64</v>
      </c>
      <c r="E178" s="202" t="s">
        <v>372</v>
      </c>
      <c r="F178" s="202"/>
      <c r="G178" s="50"/>
      <c r="H178" s="52">
        <f>H179</f>
        <v>5</v>
      </c>
      <c r="I178" s="52"/>
      <c r="J178" s="210">
        <f>J179</f>
        <v>0</v>
      </c>
      <c r="K178" s="48">
        <f>SUM(J178/H178*100)</f>
        <v>0</v>
      </c>
    </row>
    <row r="179" spans="1:11" s="5" customFormat="1" ht="29.25" customHeight="1">
      <c r="A179" s="40"/>
      <c r="B179" s="203" t="s">
        <v>244</v>
      </c>
      <c r="C179" s="204" t="s">
        <v>54</v>
      </c>
      <c r="D179" s="204" t="s">
        <v>64</v>
      </c>
      <c r="E179" s="204" t="s">
        <v>372</v>
      </c>
      <c r="F179" s="202" t="s">
        <v>36</v>
      </c>
      <c r="G179" s="50"/>
      <c r="H179" s="52">
        <f>H180</f>
        <v>5</v>
      </c>
      <c r="I179" s="52"/>
      <c r="J179" s="210">
        <f>J180</f>
        <v>0</v>
      </c>
      <c r="K179" s="48">
        <f>SUM(J179/H179*100)</f>
        <v>0</v>
      </c>
    </row>
    <row r="180" spans="1:11" s="5" customFormat="1" ht="29.25" customHeight="1">
      <c r="A180" s="40"/>
      <c r="B180" s="203" t="s">
        <v>127</v>
      </c>
      <c r="C180" s="204" t="s">
        <v>54</v>
      </c>
      <c r="D180" s="204" t="s">
        <v>64</v>
      </c>
      <c r="E180" s="204" t="s">
        <v>372</v>
      </c>
      <c r="F180" s="202" t="s">
        <v>91</v>
      </c>
      <c r="G180" s="50"/>
      <c r="H180" s="52">
        <v>5</v>
      </c>
      <c r="I180" s="52"/>
      <c r="J180" s="210">
        <v>0</v>
      </c>
      <c r="K180" s="48">
        <f>SUM(J180/H180*100)</f>
        <v>0</v>
      </c>
    </row>
    <row r="181" spans="1:11" s="5" customFormat="1" ht="25.5">
      <c r="A181" s="40"/>
      <c r="B181" s="268" t="s">
        <v>99</v>
      </c>
      <c r="C181" s="270" t="s">
        <v>54</v>
      </c>
      <c r="D181" s="270" t="s">
        <v>24</v>
      </c>
      <c r="E181" s="270"/>
      <c r="F181" s="270"/>
      <c r="G181" s="26"/>
      <c r="H181" s="29">
        <f>H182</f>
        <v>35</v>
      </c>
      <c r="I181" s="22"/>
      <c r="J181" s="301">
        <f>J182</f>
        <v>0</v>
      </c>
      <c r="K181" s="47">
        <f aca="true" t="shared" si="8" ref="K181:K215">SUM(J181/H181*100)</f>
        <v>0</v>
      </c>
    </row>
    <row r="182" spans="1:11" s="5" customFormat="1" ht="42.75" customHeight="1">
      <c r="A182" s="40"/>
      <c r="B182" s="201" t="s">
        <v>239</v>
      </c>
      <c r="C182" s="202" t="s">
        <v>54</v>
      </c>
      <c r="D182" s="202" t="s">
        <v>240</v>
      </c>
      <c r="E182" s="270"/>
      <c r="F182" s="270"/>
      <c r="G182" s="26"/>
      <c r="H182" s="29">
        <f>SUM(H183)</f>
        <v>35</v>
      </c>
      <c r="I182" s="22"/>
      <c r="J182" s="301">
        <f>SUM(J183)</f>
        <v>0</v>
      </c>
      <c r="K182" s="47">
        <f t="shared" si="8"/>
        <v>0</v>
      </c>
    </row>
    <row r="183" spans="1:11" s="5" customFormat="1" ht="79.5" customHeight="1">
      <c r="A183" s="40"/>
      <c r="B183" s="201" t="s">
        <v>178</v>
      </c>
      <c r="C183" s="202" t="s">
        <v>54</v>
      </c>
      <c r="D183" s="202" t="s">
        <v>240</v>
      </c>
      <c r="E183" s="270" t="s">
        <v>170</v>
      </c>
      <c r="F183" s="270"/>
      <c r="G183" s="26"/>
      <c r="H183" s="29">
        <f>SUM(H184)</f>
        <v>35</v>
      </c>
      <c r="I183" s="22"/>
      <c r="J183" s="301">
        <f>SUM(J184)</f>
        <v>0</v>
      </c>
      <c r="K183" s="47">
        <f t="shared" si="8"/>
        <v>0</v>
      </c>
    </row>
    <row r="184" spans="1:11" s="5" customFormat="1" ht="32.25" customHeight="1">
      <c r="A184" s="40"/>
      <c r="B184" s="203" t="s">
        <v>244</v>
      </c>
      <c r="C184" s="204" t="s">
        <v>54</v>
      </c>
      <c r="D184" s="204" t="s">
        <v>240</v>
      </c>
      <c r="E184" s="274" t="s">
        <v>170</v>
      </c>
      <c r="F184" s="270" t="s">
        <v>36</v>
      </c>
      <c r="G184" s="25"/>
      <c r="H184" s="30">
        <f>H185</f>
        <v>35</v>
      </c>
      <c r="I184" s="22"/>
      <c r="J184" s="302">
        <f>J185</f>
        <v>0</v>
      </c>
      <c r="K184" s="48">
        <f t="shared" si="8"/>
        <v>0</v>
      </c>
    </row>
    <row r="185" spans="1:11" s="5" customFormat="1" ht="31.5" customHeight="1">
      <c r="A185" s="40"/>
      <c r="B185" s="203" t="s">
        <v>127</v>
      </c>
      <c r="C185" s="204" t="s">
        <v>54</v>
      </c>
      <c r="D185" s="204" t="s">
        <v>240</v>
      </c>
      <c r="E185" s="274" t="s">
        <v>170</v>
      </c>
      <c r="F185" s="270" t="s">
        <v>91</v>
      </c>
      <c r="G185" s="25"/>
      <c r="H185" s="30">
        <v>35</v>
      </c>
      <c r="I185" s="22"/>
      <c r="J185" s="302">
        <v>0</v>
      </c>
      <c r="K185" s="48">
        <f t="shared" si="8"/>
        <v>0</v>
      </c>
    </row>
    <row r="186" spans="1:11" s="5" customFormat="1" ht="15" hidden="1">
      <c r="A186" s="40"/>
      <c r="B186" s="268" t="s">
        <v>101</v>
      </c>
      <c r="C186" s="270" t="s">
        <v>54</v>
      </c>
      <c r="D186" s="270" t="s">
        <v>100</v>
      </c>
      <c r="E186" s="270"/>
      <c r="F186" s="270"/>
      <c r="G186" s="26"/>
      <c r="H186" s="29">
        <f>H187</f>
        <v>0</v>
      </c>
      <c r="I186" s="22"/>
      <c r="J186" s="301">
        <f>J187</f>
        <v>0</v>
      </c>
      <c r="K186" s="47" t="e">
        <f t="shared" si="8"/>
        <v>#DIV/0!</v>
      </c>
    </row>
    <row r="187" spans="1:11" s="5" customFormat="1" ht="14.25" hidden="1">
      <c r="A187" s="40"/>
      <c r="B187" s="268" t="s">
        <v>72</v>
      </c>
      <c r="C187" s="270" t="s">
        <v>54</v>
      </c>
      <c r="D187" s="270" t="s">
        <v>71</v>
      </c>
      <c r="E187" s="270"/>
      <c r="F187" s="270"/>
      <c r="G187" s="26"/>
      <c r="H187" s="29">
        <f>SUM(H188)</f>
        <v>0</v>
      </c>
      <c r="I187" s="16">
        <f>SUM(I188)</f>
        <v>300</v>
      </c>
      <c r="J187" s="301">
        <f>SUM(J188)</f>
        <v>0</v>
      </c>
      <c r="K187" s="47" t="e">
        <f t="shared" si="8"/>
        <v>#DIV/0!</v>
      </c>
    </row>
    <row r="188" spans="1:11" s="5" customFormat="1" ht="57" customHeight="1" hidden="1">
      <c r="A188" s="40"/>
      <c r="B188" s="268" t="s">
        <v>182</v>
      </c>
      <c r="C188" s="274" t="s">
        <v>54</v>
      </c>
      <c r="D188" s="274" t="s">
        <v>71</v>
      </c>
      <c r="E188" s="274" t="s">
        <v>169</v>
      </c>
      <c r="F188" s="274"/>
      <c r="G188" s="25"/>
      <c r="H188" s="30">
        <f>SUM(H190)</f>
        <v>0</v>
      </c>
      <c r="I188" s="17">
        <f>SUM(I192)</f>
        <v>300</v>
      </c>
      <c r="J188" s="302">
        <f>SUM(J190)</f>
        <v>0</v>
      </c>
      <c r="K188" s="48" t="e">
        <f t="shared" si="8"/>
        <v>#DIV/0!</v>
      </c>
    </row>
    <row r="189" spans="1:11" s="5" customFormat="1" ht="27.75" customHeight="1" hidden="1">
      <c r="A189" s="40"/>
      <c r="B189" s="214" t="s">
        <v>208</v>
      </c>
      <c r="C189" s="204" t="s">
        <v>54</v>
      </c>
      <c r="D189" s="204" t="s">
        <v>71</v>
      </c>
      <c r="E189" s="204" t="s">
        <v>169</v>
      </c>
      <c r="F189" s="202" t="s">
        <v>206</v>
      </c>
      <c r="G189" s="50"/>
      <c r="H189" s="52">
        <f>H190</f>
        <v>0</v>
      </c>
      <c r="I189" s="52">
        <v>696.6</v>
      </c>
      <c r="J189" s="210">
        <f>J190</f>
        <v>0</v>
      </c>
      <c r="K189" s="48" t="e">
        <f t="shared" si="8"/>
        <v>#DIV/0!</v>
      </c>
    </row>
    <row r="190" spans="1:11" s="5" customFormat="1" ht="42.75" customHeight="1" hidden="1">
      <c r="A190" s="40"/>
      <c r="B190" s="203" t="s">
        <v>359</v>
      </c>
      <c r="C190" s="204" t="s">
        <v>54</v>
      </c>
      <c r="D190" s="204" t="s">
        <v>71</v>
      </c>
      <c r="E190" s="204" t="s">
        <v>169</v>
      </c>
      <c r="F190" s="202" t="s">
        <v>207</v>
      </c>
      <c r="G190" s="50"/>
      <c r="H190" s="52">
        <v>0</v>
      </c>
      <c r="I190" s="52">
        <v>696.6</v>
      </c>
      <c r="J190" s="210">
        <v>0</v>
      </c>
      <c r="K190" s="48" t="e">
        <f t="shared" si="8"/>
        <v>#DIV/0!</v>
      </c>
    </row>
    <row r="191" spans="1:11" s="5" customFormat="1" ht="55.5" customHeight="1" hidden="1">
      <c r="A191" s="40"/>
      <c r="B191" s="275" t="s">
        <v>203</v>
      </c>
      <c r="C191" s="274" t="s">
        <v>54</v>
      </c>
      <c r="D191" s="274" t="s">
        <v>71</v>
      </c>
      <c r="E191" s="274" t="s">
        <v>169</v>
      </c>
      <c r="F191" s="274" t="s">
        <v>204</v>
      </c>
      <c r="G191" s="25"/>
      <c r="H191" s="30">
        <f>H192</f>
        <v>438</v>
      </c>
      <c r="I191" s="17"/>
      <c r="J191" s="302">
        <f>J192</f>
        <v>438</v>
      </c>
      <c r="K191" s="48">
        <f t="shared" si="8"/>
        <v>100</v>
      </c>
    </row>
    <row r="192" spans="1:11" s="5" customFormat="1" ht="39.75" customHeight="1" hidden="1">
      <c r="A192" s="40"/>
      <c r="B192" s="272" t="s">
        <v>75</v>
      </c>
      <c r="C192" s="274" t="s">
        <v>54</v>
      </c>
      <c r="D192" s="274" t="s">
        <v>71</v>
      </c>
      <c r="E192" s="274" t="s">
        <v>169</v>
      </c>
      <c r="F192" s="274" t="s">
        <v>204</v>
      </c>
      <c r="G192" s="25" t="s">
        <v>74</v>
      </c>
      <c r="H192" s="30">
        <v>438</v>
      </c>
      <c r="I192" s="17">
        <v>300</v>
      </c>
      <c r="J192" s="302">
        <v>438</v>
      </c>
      <c r="K192" s="48">
        <f t="shared" si="8"/>
        <v>100</v>
      </c>
    </row>
    <row r="193" spans="1:11" s="57" customFormat="1" ht="15">
      <c r="A193" s="55"/>
      <c r="B193" s="201" t="s">
        <v>101</v>
      </c>
      <c r="C193" s="202" t="s">
        <v>54</v>
      </c>
      <c r="D193" s="202" t="s">
        <v>100</v>
      </c>
      <c r="E193" s="202"/>
      <c r="F193" s="202"/>
      <c r="G193" s="49"/>
      <c r="H193" s="51">
        <f>H194+H198</f>
        <v>472.8</v>
      </c>
      <c r="I193" s="58" t="e">
        <f>I194</f>
        <v>#REF!</v>
      </c>
      <c r="J193" s="304">
        <f>J194+J198</f>
        <v>0</v>
      </c>
      <c r="K193" s="48">
        <f t="shared" si="8"/>
        <v>0</v>
      </c>
    </row>
    <row r="194" spans="1:11" s="57" customFormat="1" ht="15">
      <c r="A194" s="55"/>
      <c r="B194" s="201" t="s">
        <v>72</v>
      </c>
      <c r="C194" s="202" t="s">
        <v>54</v>
      </c>
      <c r="D194" s="202" t="s">
        <v>71</v>
      </c>
      <c r="E194" s="202"/>
      <c r="F194" s="202"/>
      <c r="G194" s="49"/>
      <c r="H194" s="51">
        <f>SUM(H195)</f>
        <v>467.8</v>
      </c>
      <c r="I194" s="58" t="e">
        <f>SUM(I195)</f>
        <v>#REF!</v>
      </c>
      <c r="J194" s="305">
        <f>SUM(J195)</f>
        <v>0</v>
      </c>
      <c r="K194" s="48">
        <f t="shared" si="8"/>
        <v>0</v>
      </c>
    </row>
    <row r="195" spans="1:11" s="57" customFormat="1" ht="53.25" customHeight="1">
      <c r="A195" s="55"/>
      <c r="B195" s="201" t="s">
        <v>243</v>
      </c>
      <c r="C195" s="202" t="s">
        <v>54</v>
      </c>
      <c r="D195" s="202" t="s">
        <v>71</v>
      </c>
      <c r="E195" s="202" t="s">
        <v>169</v>
      </c>
      <c r="F195" s="202"/>
      <c r="G195" s="49"/>
      <c r="H195" s="51">
        <f>SUM(H197)</f>
        <v>467.8</v>
      </c>
      <c r="I195" s="58" t="e">
        <f>SUM(I197)</f>
        <v>#REF!</v>
      </c>
      <c r="J195" s="207">
        <f>SUM(J197)</f>
        <v>0</v>
      </c>
      <c r="K195" s="47">
        <f t="shared" si="8"/>
        <v>0</v>
      </c>
    </row>
    <row r="196" spans="1:11" s="57" customFormat="1" ht="31.5" customHeight="1">
      <c r="A196" s="55"/>
      <c r="B196" s="214" t="s">
        <v>208</v>
      </c>
      <c r="C196" s="204" t="s">
        <v>54</v>
      </c>
      <c r="D196" s="204" t="s">
        <v>71</v>
      </c>
      <c r="E196" s="204" t="s">
        <v>169</v>
      </c>
      <c r="F196" s="202" t="s">
        <v>206</v>
      </c>
      <c r="G196" s="50"/>
      <c r="H196" s="52">
        <f>H197</f>
        <v>467.8</v>
      </c>
      <c r="I196" s="60" t="e">
        <f>I197</f>
        <v>#REF!</v>
      </c>
      <c r="J196" s="210">
        <f>J197</f>
        <v>0</v>
      </c>
      <c r="K196" s="47">
        <f t="shared" si="8"/>
        <v>0</v>
      </c>
    </row>
    <row r="197" spans="1:11" s="57" customFormat="1" ht="53.25" customHeight="1">
      <c r="A197" s="55"/>
      <c r="B197" s="203" t="s">
        <v>359</v>
      </c>
      <c r="C197" s="204" t="s">
        <v>54</v>
      </c>
      <c r="D197" s="204" t="s">
        <v>71</v>
      </c>
      <c r="E197" s="204" t="s">
        <v>169</v>
      </c>
      <c r="F197" s="202" t="s">
        <v>207</v>
      </c>
      <c r="G197" s="50"/>
      <c r="H197" s="52">
        <v>467.8</v>
      </c>
      <c r="I197" s="60" t="e">
        <f>I203</f>
        <v>#REF!</v>
      </c>
      <c r="J197" s="304">
        <v>0</v>
      </c>
      <c r="K197" s="48">
        <f t="shared" si="8"/>
        <v>0</v>
      </c>
    </row>
    <row r="198" spans="1:11" s="57" customFormat="1" ht="18.75" customHeight="1">
      <c r="A198" s="205"/>
      <c r="B198" s="206" t="s">
        <v>373</v>
      </c>
      <c r="C198" s="202" t="s">
        <v>54</v>
      </c>
      <c r="D198" s="202" t="s">
        <v>374</v>
      </c>
      <c r="E198" s="202"/>
      <c r="F198" s="202"/>
      <c r="G198" s="202"/>
      <c r="H198" s="207">
        <f aca="true" t="shared" si="9" ref="H198:I200">H199</f>
        <v>5</v>
      </c>
      <c r="I198" s="207" t="e">
        <f t="shared" si="9"/>
        <v>#REF!</v>
      </c>
      <c r="J198" s="208">
        <f>J199</f>
        <v>0</v>
      </c>
      <c r="K198" s="47">
        <f t="shared" si="8"/>
        <v>0</v>
      </c>
    </row>
    <row r="199" spans="1:11" s="57" customFormat="1" ht="40.5" customHeight="1">
      <c r="A199" s="205"/>
      <c r="B199" s="209" t="s">
        <v>375</v>
      </c>
      <c r="C199" s="204" t="s">
        <v>54</v>
      </c>
      <c r="D199" s="204" t="s">
        <v>374</v>
      </c>
      <c r="E199" s="202" t="s">
        <v>376</v>
      </c>
      <c r="F199" s="204"/>
      <c r="G199" s="204"/>
      <c r="H199" s="207">
        <f>H200</f>
        <v>5</v>
      </c>
      <c r="I199" s="207" t="e">
        <f t="shared" si="9"/>
        <v>#REF!</v>
      </c>
      <c r="J199" s="208">
        <f>J200</f>
        <v>0</v>
      </c>
      <c r="K199" s="47">
        <f t="shared" si="8"/>
        <v>0</v>
      </c>
    </row>
    <row r="200" spans="1:11" s="57" customFormat="1" ht="26.25" customHeight="1">
      <c r="A200" s="205"/>
      <c r="B200" s="203" t="s">
        <v>244</v>
      </c>
      <c r="C200" s="204" t="s">
        <v>54</v>
      </c>
      <c r="D200" s="204" t="s">
        <v>374</v>
      </c>
      <c r="E200" s="204" t="s">
        <v>376</v>
      </c>
      <c r="F200" s="202" t="s">
        <v>36</v>
      </c>
      <c r="G200" s="204"/>
      <c r="H200" s="207">
        <f>H201</f>
        <v>5</v>
      </c>
      <c r="I200" s="207" t="e">
        <f t="shared" si="9"/>
        <v>#REF!</v>
      </c>
      <c r="J200" s="208">
        <f>J201</f>
        <v>0</v>
      </c>
      <c r="K200" s="48">
        <f t="shared" si="8"/>
        <v>0</v>
      </c>
    </row>
    <row r="201" spans="1:11" s="57" customFormat="1" ht="26.25" customHeight="1">
      <c r="A201" s="205"/>
      <c r="B201" s="203" t="s">
        <v>127</v>
      </c>
      <c r="C201" s="204" t="s">
        <v>54</v>
      </c>
      <c r="D201" s="204" t="s">
        <v>374</v>
      </c>
      <c r="E201" s="204" t="s">
        <v>376</v>
      </c>
      <c r="F201" s="202" t="s">
        <v>91</v>
      </c>
      <c r="G201" s="204"/>
      <c r="H201" s="210">
        <v>5</v>
      </c>
      <c r="I201" s="210" t="e">
        <f>I203</f>
        <v>#REF!</v>
      </c>
      <c r="J201" s="211">
        <v>0</v>
      </c>
      <c r="K201" s="48">
        <f t="shared" si="8"/>
        <v>0</v>
      </c>
    </row>
    <row r="202" spans="1:11" s="5" customFormat="1" ht="18" customHeight="1">
      <c r="A202" s="40"/>
      <c r="B202" s="268" t="s">
        <v>102</v>
      </c>
      <c r="C202" s="270" t="s">
        <v>54</v>
      </c>
      <c r="D202" s="270" t="s">
        <v>25</v>
      </c>
      <c r="E202" s="270"/>
      <c r="F202" s="270"/>
      <c r="G202" s="26"/>
      <c r="H202" s="29">
        <f>H203</f>
        <v>107965.40000000001</v>
      </c>
      <c r="I202" s="17"/>
      <c r="J202" s="301">
        <f>J203</f>
        <v>1198.5</v>
      </c>
      <c r="K202" s="47">
        <f t="shared" si="8"/>
        <v>1.1100778582768183</v>
      </c>
    </row>
    <row r="203" spans="1:11" s="5" customFormat="1" ht="21" customHeight="1">
      <c r="A203" s="40"/>
      <c r="B203" s="284" t="s">
        <v>26</v>
      </c>
      <c r="C203" s="270" t="s">
        <v>54</v>
      </c>
      <c r="D203" s="270" t="s">
        <v>27</v>
      </c>
      <c r="E203" s="274"/>
      <c r="F203" s="274"/>
      <c r="G203" s="25"/>
      <c r="H203" s="29">
        <f>H212+H223+H226+H229+H232+H235+H238+H254+H267+H270+H273+H278+H290+H287+H281+H284</f>
        <v>107965.40000000001</v>
      </c>
      <c r="I203" s="16" t="e">
        <f>SUM(I212+I220+I226+I229+#REF!+I235+I247+I254+I263+I267)+#REF!</f>
        <v>#REF!</v>
      </c>
      <c r="J203" s="301">
        <f>J212+J223+J226+J229+J232+J235+J238+J254+J267+J270+J273+J278+J290+J287+J281+J284</f>
        <v>1198.5</v>
      </c>
      <c r="K203" s="47">
        <f t="shared" si="8"/>
        <v>1.1100778582768183</v>
      </c>
    </row>
    <row r="204" spans="1:11" s="5" customFormat="1" ht="37.5" customHeight="1" hidden="1">
      <c r="A204" s="40"/>
      <c r="B204" s="268" t="s">
        <v>144</v>
      </c>
      <c r="C204" s="270" t="s">
        <v>54</v>
      </c>
      <c r="D204" s="270" t="s">
        <v>27</v>
      </c>
      <c r="E204" s="270" t="s">
        <v>143</v>
      </c>
      <c r="F204" s="274"/>
      <c r="G204" s="25"/>
      <c r="H204" s="29">
        <f>H206</f>
        <v>0</v>
      </c>
      <c r="I204" s="16"/>
      <c r="J204" s="301">
        <f>J206</f>
        <v>0</v>
      </c>
      <c r="K204" s="47" t="e">
        <f t="shared" si="8"/>
        <v>#DIV/0!</v>
      </c>
    </row>
    <row r="205" spans="1:11" s="5" customFormat="1" ht="29.25" customHeight="1" hidden="1">
      <c r="A205" s="40"/>
      <c r="B205" s="272" t="s">
        <v>244</v>
      </c>
      <c r="C205" s="274" t="s">
        <v>54</v>
      </c>
      <c r="D205" s="274" t="s">
        <v>27</v>
      </c>
      <c r="E205" s="274" t="s">
        <v>143</v>
      </c>
      <c r="F205" s="274" t="s">
        <v>36</v>
      </c>
      <c r="G205" s="25"/>
      <c r="H205" s="30">
        <f>H206</f>
        <v>0</v>
      </c>
      <c r="I205" s="16"/>
      <c r="J205" s="302">
        <f>J206</f>
        <v>0</v>
      </c>
      <c r="K205" s="47" t="e">
        <f t="shared" si="8"/>
        <v>#DIV/0!</v>
      </c>
    </row>
    <row r="206" spans="1:11" s="5" customFormat="1" ht="27.75" customHeight="1" hidden="1">
      <c r="A206" s="40"/>
      <c r="B206" s="272" t="s">
        <v>127</v>
      </c>
      <c r="C206" s="274" t="s">
        <v>54</v>
      </c>
      <c r="D206" s="274" t="s">
        <v>27</v>
      </c>
      <c r="E206" s="274" t="s">
        <v>143</v>
      </c>
      <c r="F206" s="274" t="s">
        <v>91</v>
      </c>
      <c r="G206" s="25"/>
      <c r="H206" s="30">
        <f>H207</f>
        <v>0</v>
      </c>
      <c r="I206" s="16"/>
      <c r="J206" s="302">
        <f>J207</f>
        <v>0</v>
      </c>
      <c r="K206" s="48" t="e">
        <f t="shared" si="8"/>
        <v>#DIV/0!</v>
      </c>
    </row>
    <row r="207" spans="1:11" s="5" customFormat="1" ht="20.25" customHeight="1" hidden="1">
      <c r="A207" s="40"/>
      <c r="B207" s="272" t="s">
        <v>132</v>
      </c>
      <c r="C207" s="274" t="s">
        <v>54</v>
      </c>
      <c r="D207" s="274" t="s">
        <v>27</v>
      </c>
      <c r="E207" s="274" t="s">
        <v>143</v>
      </c>
      <c r="F207" s="274" t="s">
        <v>80</v>
      </c>
      <c r="G207" s="25"/>
      <c r="H207" s="30">
        <f>H208+H210</f>
        <v>0</v>
      </c>
      <c r="I207" s="16"/>
      <c r="J207" s="302">
        <f>J208+J210</f>
        <v>0</v>
      </c>
      <c r="K207" s="48" t="e">
        <f t="shared" si="8"/>
        <v>#DIV/0!</v>
      </c>
    </row>
    <row r="208" spans="1:11" s="5" customFormat="1" ht="18.75" customHeight="1" hidden="1">
      <c r="A208" s="40"/>
      <c r="B208" s="272" t="s">
        <v>45</v>
      </c>
      <c r="C208" s="274" t="s">
        <v>54</v>
      </c>
      <c r="D208" s="274" t="s">
        <v>27</v>
      </c>
      <c r="E208" s="274" t="s">
        <v>143</v>
      </c>
      <c r="F208" s="274" t="s">
        <v>80</v>
      </c>
      <c r="G208" s="26" t="s">
        <v>38</v>
      </c>
      <c r="H208" s="30">
        <f>H209</f>
        <v>0</v>
      </c>
      <c r="I208" s="16"/>
      <c r="J208" s="302">
        <f>J209</f>
        <v>0</v>
      </c>
      <c r="K208" s="48" t="e">
        <f t="shared" si="8"/>
        <v>#DIV/0!</v>
      </c>
    </row>
    <row r="209" spans="1:11" s="5" customFormat="1" ht="18.75" customHeight="1" hidden="1">
      <c r="A209" s="40"/>
      <c r="B209" s="272" t="s">
        <v>46</v>
      </c>
      <c r="C209" s="274" t="s">
        <v>54</v>
      </c>
      <c r="D209" s="274" t="s">
        <v>27</v>
      </c>
      <c r="E209" s="274" t="s">
        <v>143</v>
      </c>
      <c r="F209" s="274" t="s">
        <v>80</v>
      </c>
      <c r="G209" s="25" t="s">
        <v>15</v>
      </c>
      <c r="H209" s="30"/>
      <c r="I209" s="16"/>
      <c r="J209" s="302"/>
      <c r="K209" s="48" t="e">
        <f t="shared" si="8"/>
        <v>#DIV/0!</v>
      </c>
    </row>
    <row r="210" spans="1:11" s="5" customFormat="1" ht="18.75" customHeight="1" hidden="1">
      <c r="A210" s="40"/>
      <c r="B210" s="272" t="s">
        <v>41</v>
      </c>
      <c r="C210" s="274" t="s">
        <v>54</v>
      </c>
      <c r="D210" s="274" t="s">
        <v>27</v>
      </c>
      <c r="E210" s="274" t="s">
        <v>143</v>
      </c>
      <c r="F210" s="274" t="s">
        <v>80</v>
      </c>
      <c r="G210" s="26" t="s">
        <v>39</v>
      </c>
      <c r="H210" s="30">
        <f>H211</f>
        <v>0</v>
      </c>
      <c r="I210" s="16"/>
      <c r="J210" s="302">
        <f>J211</f>
        <v>0</v>
      </c>
      <c r="K210" s="48" t="e">
        <f t="shared" si="8"/>
        <v>#DIV/0!</v>
      </c>
    </row>
    <row r="211" spans="1:11" s="5" customFormat="1" ht="17.25" customHeight="1" hidden="1">
      <c r="A211" s="40"/>
      <c r="B211" s="272" t="s">
        <v>18</v>
      </c>
      <c r="C211" s="274" t="s">
        <v>54</v>
      </c>
      <c r="D211" s="274" t="s">
        <v>27</v>
      </c>
      <c r="E211" s="274" t="s">
        <v>143</v>
      </c>
      <c r="F211" s="274" t="s">
        <v>80</v>
      </c>
      <c r="G211" s="25" t="s">
        <v>19</v>
      </c>
      <c r="H211" s="30"/>
      <c r="I211" s="16"/>
      <c r="J211" s="302"/>
      <c r="K211" s="48" t="e">
        <f t="shared" si="8"/>
        <v>#DIV/0!</v>
      </c>
    </row>
    <row r="212" spans="1:11" s="5" customFormat="1" ht="39.75" customHeight="1">
      <c r="A212" s="40"/>
      <c r="B212" s="201" t="s">
        <v>226</v>
      </c>
      <c r="C212" s="285">
        <v>967</v>
      </c>
      <c r="D212" s="270" t="s">
        <v>27</v>
      </c>
      <c r="E212" s="270" t="s">
        <v>159</v>
      </c>
      <c r="F212" s="274"/>
      <c r="G212" s="25"/>
      <c r="H212" s="29">
        <f>SUM(H213)</f>
        <v>23349.3</v>
      </c>
      <c r="I212" s="16">
        <f>SUM(I214)</f>
        <v>8160</v>
      </c>
      <c r="J212" s="301">
        <f>SUM(J213)</f>
        <v>0</v>
      </c>
      <c r="K212" s="47">
        <f t="shared" si="8"/>
        <v>0</v>
      </c>
    </row>
    <row r="213" spans="1:11" s="5" customFormat="1" ht="25.5">
      <c r="A213" s="40"/>
      <c r="B213" s="272" t="s">
        <v>244</v>
      </c>
      <c r="C213" s="274" t="s">
        <v>54</v>
      </c>
      <c r="D213" s="274" t="s">
        <v>27</v>
      </c>
      <c r="E213" s="274" t="s">
        <v>159</v>
      </c>
      <c r="F213" s="270" t="s">
        <v>36</v>
      </c>
      <c r="G213" s="25"/>
      <c r="H213" s="30">
        <f>H214</f>
        <v>23349.3</v>
      </c>
      <c r="I213" s="16"/>
      <c r="J213" s="302">
        <f>J214</f>
        <v>0</v>
      </c>
      <c r="K213" s="48">
        <f t="shared" si="8"/>
        <v>0</v>
      </c>
    </row>
    <row r="214" spans="1:11" s="5" customFormat="1" ht="27" customHeight="1">
      <c r="A214" s="40"/>
      <c r="B214" s="272" t="s">
        <v>127</v>
      </c>
      <c r="C214" s="274" t="s">
        <v>54</v>
      </c>
      <c r="D214" s="274" t="s">
        <v>27</v>
      </c>
      <c r="E214" s="274" t="s">
        <v>159</v>
      </c>
      <c r="F214" s="270" t="s">
        <v>91</v>
      </c>
      <c r="G214" s="25"/>
      <c r="H214" s="30">
        <v>23349.3</v>
      </c>
      <c r="I214" s="17">
        <f>SUM(I216+I217)</f>
        <v>8160</v>
      </c>
      <c r="J214" s="302">
        <v>0</v>
      </c>
      <c r="K214" s="48">
        <f t="shared" si="8"/>
        <v>0</v>
      </c>
    </row>
    <row r="215" spans="1:11" s="5" customFormat="1" ht="27" customHeight="1" hidden="1">
      <c r="A215" s="40"/>
      <c r="B215" s="272" t="s">
        <v>138</v>
      </c>
      <c r="C215" s="274" t="s">
        <v>54</v>
      </c>
      <c r="D215" s="274" t="s">
        <v>27</v>
      </c>
      <c r="E215" s="274" t="s">
        <v>159</v>
      </c>
      <c r="F215" s="274" t="s">
        <v>80</v>
      </c>
      <c r="G215" s="25"/>
      <c r="H215" s="30">
        <f>SUM(H216+H217)</f>
        <v>17204.6</v>
      </c>
      <c r="I215" s="17"/>
      <c r="J215" s="302">
        <f>SUM(J216+J217)</f>
        <v>17204.6</v>
      </c>
      <c r="K215" s="48">
        <f t="shared" si="8"/>
        <v>100</v>
      </c>
    </row>
    <row r="216" spans="1:11" s="5" customFormat="1" ht="15.75" customHeight="1" hidden="1">
      <c r="A216" s="40"/>
      <c r="B216" s="272" t="s">
        <v>40</v>
      </c>
      <c r="C216" s="274" t="s">
        <v>54</v>
      </c>
      <c r="D216" s="274" t="s">
        <v>27</v>
      </c>
      <c r="E216" s="274" t="s">
        <v>159</v>
      </c>
      <c r="F216" s="274" t="s">
        <v>80</v>
      </c>
      <c r="G216" s="25" t="s">
        <v>15</v>
      </c>
      <c r="H216" s="30">
        <v>17201</v>
      </c>
      <c r="I216" s="17">
        <v>8160</v>
      </c>
      <c r="J216" s="302">
        <v>17201</v>
      </c>
      <c r="K216" s="45"/>
    </row>
    <row r="217" spans="1:11" s="5" customFormat="1" ht="15" customHeight="1" hidden="1">
      <c r="A217" s="40"/>
      <c r="B217" s="272" t="s">
        <v>41</v>
      </c>
      <c r="C217" s="274" t="s">
        <v>54</v>
      </c>
      <c r="D217" s="274" t="s">
        <v>27</v>
      </c>
      <c r="E217" s="274" t="s">
        <v>159</v>
      </c>
      <c r="F217" s="274" t="s">
        <v>80</v>
      </c>
      <c r="G217" s="25" t="s">
        <v>39</v>
      </c>
      <c r="H217" s="30">
        <f>SUM(H218:H219)</f>
        <v>3.6</v>
      </c>
      <c r="I217" s="17">
        <f>SUM(I218:I219)</f>
        <v>0</v>
      </c>
      <c r="J217" s="302">
        <f>SUM(J218:J219)</f>
        <v>3.6</v>
      </c>
      <c r="K217" s="45"/>
    </row>
    <row r="218" spans="1:11" s="5" customFormat="1" ht="18.75" customHeight="1" hidden="1">
      <c r="A218" s="40"/>
      <c r="B218" s="272" t="s">
        <v>18</v>
      </c>
      <c r="C218" s="274" t="s">
        <v>54</v>
      </c>
      <c r="D218" s="274" t="s">
        <v>27</v>
      </c>
      <c r="E218" s="274" t="s">
        <v>159</v>
      </c>
      <c r="F218" s="274" t="s">
        <v>80</v>
      </c>
      <c r="G218" s="25" t="s">
        <v>19</v>
      </c>
      <c r="H218" s="30"/>
      <c r="I218" s="17"/>
      <c r="J218" s="302"/>
      <c r="K218" s="45"/>
    </row>
    <row r="219" spans="1:11" s="5" customFormat="1" ht="18" customHeight="1" hidden="1">
      <c r="A219" s="40"/>
      <c r="B219" s="272" t="s">
        <v>20</v>
      </c>
      <c r="C219" s="286">
        <v>967</v>
      </c>
      <c r="D219" s="274" t="s">
        <v>27</v>
      </c>
      <c r="E219" s="274" t="s">
        <v>159</v>
      </c>
      <c r="F219" s="274" t="s">
        <v>80</v>
      </c>
      <c r="G219" s="25" t="s">
        <v>21</v>
      </c>
      <c r="H219" s="30">
        <v>3.6</v>
      </c>
      <c r="I219" s="17"/>
      <c r="J219" s="302">
        <v>3.6</v>
      </c>
      <c r="K219" s="45"/>
    </row>
    <row r="220" spans="1:11" s="5" customFormat="1" ht="29.25" customHeight="1" hidden="1">
      <c r="A220" s="40"/>
      <c r="B220" s="201" t="s">
        <v>227</v>
      </c>
      <c r="C220" s="285">
        <v>967</v>
      </c>
      <c r="D220" s="270" t="s">
        <v>27</v>
      </c>
      <c r="E220" s="270" t="s">
        <v>160</v>
      </c>
      <c r="F220" s="270"/>
      <c r="G220" s="25"/>
      <c r="H220" s="29">
        <f>SUM(H222)</f>
        <v>0</v>
      </c>
      <c r="I220" s="16" t="e">
        <f>SUM(I222)</f>
        <v>#REF!</v>
      </c>
      <c r="J220" s="301">
        <f>SUM(J222)</f>
        <v>0</v>
      </c>
      <c r="K220" s="47" t="e">
        <f aca="true" t="shared" si="10" ref="K220:K228">SUM(J220/H220*100)</f>
        <v>#DIV/0!</v>
      </c>
    </row>
    <row r="221" spans="1:11" s="5" customFormat="1" ht="27.75" customHeight="1" hidden="1">
      <c r="A221" s="40"/>
      <c r="B221" s="272" t="s">
        <v>244</v>
      </c>
      <c r="C221" s="274" t="s">
        <v>54</v>
      </c>
      <c r="D221" s="274" t="s">
        <v>27</v>
      </c>
      <c r="E221" s="274" t="s">
        <v>160</v>
      </c>
      <c r="F221" s="270" t="s">
        <v>36</v>
      </c>
      <c r="G221" s="25"/>
      <c r="H221" s="30">
        <f>H222</f>
        <v>0</v>
      </c>
      <c r="I221" s="16"/>
      <c r="J221" s="302">
        <f>J222</f>
        <v>0</v>
      </c>
      <c r="K221" s="48" t="e">
        <f t="shared" si="10"/>
        <v>#DIV/0!</v>
      </c>
    </row>
    <row r="222" spans="1:11" s="5" customFormat="1" ht="25.5" customHeight="1" hidden="1">
      <c r="A222" s="40"/>
      <c r="B222" s="272" t="s">
        <v>127</v>
      </c>
      <c r="C222" s="274" t="s">
        <v>54</v>
      </c>
      <c r="D222" s="274" t="s">
        <v>27</v>
      </c>
      <c r="E222" s="274" t="s">
        <v>160</v>
      </c>
      <c r="F222" s="270" t="s">
        <v>91</v>
      </c>
      <c r="G222" s="25"/>
      <c r="H222" s="30">
        <v>0</v>
      </c>
      <c r="I222" s="17" t="e">
        <f>SUM(#REF!+#REF!)</f>
        <v>#REF!</v>
      </c>
      <c r="J222" s="302">
        <v>0</v>
      </c>
      <c r="K222" s="48" t="e">
        <f t="shared" si="10"/>
        <v>#DIV/0!</v>
      </c>
    </row>
    <row r="223" spans="1:11" s="57" customFormat="1" ht="30" customHeight="1">
      <c r="A223" s="55"/>
      <c r="B223" s="201" t="s">
        <v>227</v>
      </c>
      <c r="C223" s="212">
        <v>967</v>
      </c>
      <c r="D223" s="202" t="s">
        <v>27</v>
      </c>
      <c r="E223" s="202" t="s">
        <v>160</v>
      </c>
      <c r="F223" s="202"/>
      <c r="G223" s="50"/>
      <c r="H223" s="51">
        <f>SUM(H225)</f>
        <v>1150</v>
      </c>
      <c r="I223" s="58" t="e">
        <f>SUM(I225)</f>
        <v>#REF!</v>
      </c>
      <c r="J223" s="207">
        <f>SUM(J225)</f>
        <v>0</v>
      </c>
      <c r="K223" s="48">
        <f t="shared" si="10"/>
        <v>0</v>
      </c>
    </row>
    <row r="224" spans="1:11" s="57" customFormat="1" ht="27.75" customHeight="1">
      <c r="A224" s="55"/>
      <c r="B224" s="203" t="s">
        <v>244</v>
      </c>
      <c r="C224" s="204" t="s">
        <v>54</v>
      </c>
      <c r="D224" s="204" t="s">
        <v>27</v>
      </c>
      <c r="E224" s="204" t="s">
        <v>160</v>
      </c>
      <c r="F224" s="202" t="s">
        <v>36</v>
      </c>
      <c r="G224" s="50"/>
      <c r="H224" s="52">
        <f>H225</f>
        <v>1150</v>
      </c>
      <c r="I224" s="60" t="e">
        <f>I225</f>
        <v>#REF!</v>
      </c>
      <c r="J224" s="210">
        <f>J225</f>
        <v>0</v>
      </c>
      <c r="K224" s="48">
        <f t="shared" si="10"/>
        <v>0</v>
      </c>
    </row>
    <row r="225" spans="1:11" s="57" customFormat="1" ht="25.5" customHeight="1">
      <c r="A225" s="55"/>
      <c r="B225" s="203" t="s">
        <v>127</v>
      </c>
      <c r="C225" s="204" t="s">
        <v>54</v>
      </c>
      <c r="D225" s="204" t="s">
        <v>27</v>
      </c>
      <c r="E225" s="204" t="s">
        <v>160</v>
      </c>
      <c r="F225" s="202" t="s">
        <v>91</v>
      </c>
      <c r="G225" s="50"/>
      <c r="H225" s="52">
        <v>1150</v>
      </c>
      <c r="I225" s="60" t="e">
        <f>I227+I228</f>
        <v>#REF!</v>
      </c>
      <c r="J225" s="304">
        <v>0</v>
      </c>
      <c r="K225" s="48">
        <f t="shared" si="10"/>
        <v>0</v>
      </c>
    </row>
    <row r="226" spans="1:11" s="5" customFormat="1" ht="81" customHeight="1">
      <c r="A226" s="40"/>
      <c r="B226" s="201" t="s">
        <v>236</v>
      </c>
      <c r="C226" s="285">
        <v>967</v>
      </c>
      <c r="D226" s="270" t="s">
        <v>27</v>
      </c>
      <c r="E226" s="270" t="s">
        <v>161</v>
      </c>
      <c r="F226" s="274"/>
      <c r="G226" s="25"/>
      <c r="H226" s="29">
        <f>SUM(H228)</f>
        <v>500</v>
      </c>
      <c r="I226" s="16" t="e">
        <f>SUM(I228)</f>
        <v>#REF!</v>
      </c>
      <c r="J226" s="301">
        <f>SUM(J228)</f>
        <v>0</v>
      </c>
      <c r="K226" s="47">
        <f t="shared" si="10"/>
        <v>0</v>
      </c>
    </row>
    <row r="227" spans="1:11" s="5" customFormat="1" ht="25.5">
      <c r="A227" s="40"/>
      <c r="B227" s="272" t="s">
        <v>244</v>
      </c>
      <c r="C227" s="274" t="s">
        <v>54</v>
      </c>
      <c r="D227" s="274" t="s">
        <v>27</v>
      </c>
      <c r="E227" s="274" t="s">
        <v>161</v>
      </c>
      <c r="F227" s="270" t="s">
        <v>36</v>
      </c>
      <c r="G227" s="25"/>
      <c r="H227" s="30">
        <f>H228</f>
        <v>500</v>
      </c>
      <c r="I227" s="16"/>
      <c r="J227" s="302">
        <f>J228</f>
        <v>0</v>
      </c>
      <c r="K227" s="48">
        <f t="shared" si="10"/>
        <v>0</v>
      </c>
    </row>
    <row r="228" spans="1:11" s="5" customFormat="1" ht="25.5" customHeight="1">
      <c r="A228" s="40"/>
      <c r="B228" s="272" t="s">
        <v>127</v>
      </c>
      <c r="C228" s="274" t="s">
        <v>54</v>
      </c>
      <c r="D228" s="274" t="s">
        <v>27</v>
      </c>
      <c r="E228" s="274" t="s">
        <v>161</v>
      </c>
      <c r="F228" s="270" t="s">
        <v>91</v>
      </c>
      <c r="G228" s="25"/>
      <c r="H228" s="30">
        <v>500</v>
      </c>
      <c r="I228" s="17" t="e">
        <f>SUM(#REF!+#REF!)</f>
        <v>#REF!</v>
      </c>
      <c r="J228" s="302">
        <v>0</v>
      </c>
      <c r="K228" s="48">
        <f t="shared" si="10"/>
        <v>0</v>
      </c>
    </row>
    <row r="229" spans="1:11" s="5" customFormat="1" ht="51.75" customHeight="1">
      <c r="A229" s="40"/>
      <c r="B229" s="201" t="s">
        <v>228</v>
      </c>
      <c r="C229" s="285">
        <v>967</v>
      </c>
      <c r="D229" s="270" t="s">
        <v>27</v>
      </c>
      <c r="E229" s="270" t="s">
        <v>162</v>
      </c>
      <c r="F229" s="274"/>
      <c r="G229" s="25"/>
      <c r="H229" s="29">
        <f>SUM(H231)</f>
        <v>20254</v>
      </c>
      <c r="I229" s="16" t="e">
        <f>SUM(I231)</f>
        <v>#REF!</v>
      </c>
      <c r="J229" s="301">
        <f>SUM(J231)</f>
        <v>0</v>
      </c>
      <c r="K229" s="47">
        <f aca="true" t="shared" si="11" ref="K229:K237">SUM(J229/H229*100)</f>
        <v>0</v>
      </c>
    </row>
    <row r="230" spans="1:11" s="5" customFormat="1" ht="27.75" customHeight="1">
      <c r="A230" s="40"/>
      <c r="B230" s="272" t="s">
        <v>244</v>
      </c>
      <c r="C230" s="274" t="s">
        <v>54</v>
      </c>
      <c r="D230" s="274" t="s">
        <v>27</v>
      </c>
      <c r="E230" s="274" t="s">
        <v>162</v>
      </c>
      <c r="F230" s="270" t="s">
        <v>36</v>
      </c>
      <c r="G230" s="25"/>
      <c r="H230" s="30">
        <f>H231</f>
        <v>20254</v>
      </c>
      <c r="I230" s="17" t="e">
        <f>SUM(#REF!+#REF!)</f>
        <v>#REF!</v>
      </c>
      <c r="J230" s="302">
        <f>J231</f>
        <v>0</v>
      </c>
      <c r="K230" s="48">
        <f t="shared" si="11"/>
        <v>0</v>
      </c>
    </row>
    <row r="231" spans="1:11" s="5" customFormat="1" ht="25.5" customHeight="1">
      <c r="A231" s="40"/>
      <c r="B231" s="272" t="s">
        <v>127</v>
      </c>
      <c r="C231" s="274" t="s">
        <v>54</v>
      </c>
      <c r="D231" s="274" t="s">
        <v>27</v>
      </c>
      <c r="E231" s="274" t="s">
        <v>162</v>
      </c>
      <c r="F231" s="270" t="s">
        <v>91</v>
      </c>
      <c r="G231" s="25"/>
      <c r="H231" s="30">
        <v>20254</v>
      </c>
      <c r="I231" s="17" t="e">
        <f>SUM(#REF!+#REF!)</f>
        <v>#REF!</v>
      </c>
      <c r="J231" s="302">
        <v>0</v>
      </c>
      <c r="K231" s="48">
        <f t="shared" si="11"/>
        <v>0</v>
      </c>
    </row>
    <row r="232" spans="1:11" s="57" customFormat="1" ht="66.75" customHeight="1">
      <c r="A232" s="55"/>
      <c r="B232" s="201" t="s">
        <v>237</v>
      </c>
      <c r="C232" s="212">
        <v>967</v>
      </c>
      <c r="D232" s="202" t="s">
        <v>27</v>
      </c>
      <c r="E232" s="202" t="s">
        <v>238</v>
      </c>
      <c r="F232" s="204"/>
      <c r="G232" s="50"/>
      <c r="H232" s="51">
        <f>H233</f>
        <v>1577.7</v>
      </c>
      <c r="I232" s="56">
        <f>SUM(I241)</f>
        <v>0</v>
      </c>
      <c r="J232" s="207">
        <f>J233</f>
        <v>208</v>
      </c>
      <c r="K232" s="48">
        <f t="shared" si="11"/>
        <v>13.183748494644101</v>
      </c>
    </row>
    <row r="233" spans="1:11" s="57" customFormat="1" ht="30" customHeight="1">
      <c r="A233" s="55"/>
      <c r="B233" s="203" t="s">
        <v>244</v>
      </c>
      <c r="C233" s="204" t="s">
        <v>54</v>
      </c>
      <c r="D233" s="204" t="s">
        <v>27</v>
      </c>
      <c r="E233" s="204" t="s">
        <v>238</v>
      </c>
      <c r="F233" s="202" t="s">
        <v>36</v>
      </c>
      <c r="G233" s="50"/>
      <c r="H233" s="51">
        <f>H234</f>
        <v>1577.7</v>
      </c>
      <c r="I233" s="56"/>
      <c r="J233" s="207">
        <f>J234</f>
        <v>208</v>
      </c>
      <c r="K233" s="48">
        <f t="shared" si="11"/>
        <v>13.183748494644101</v>
      </c>
    </row>
    <row r="234" spans="1:11" s="57" customFormat="1" ht="29.25" customHeight="1">
      <c r="A234" s="55"/>
      <c r="B234" s="203" t="s">
        <v>127</v>
      </c>
      <c r="C234" s="204" t="s">
        <v>54</v>
      </c>
      <c r="D234" s="204" t="s">
        <v>27</v>
      </c>
      <c r="E234" s="204" t="s">
        <v>238</v>
      </c>
      <c r="F234" s="202" t="s">
        <v>91</v>
      </c>
      <c r="G234" s="50"/>
      <c r="H234" s="52">
        <v>1577.7</v>
      </c>
      <c r="I234" s="56"/>
      <c r="J234" s="210">
        <v>208</v>
      </c>
      <c r="K234" s="48">
        <f t="shared" si="11"/>
        <v>13.183748494644101</v>
      </c>
    </row>
    <row r="235" spans="1:11" s="5" customFormat="1" ht="55.5" customHeight="1" hidden="1">
      <c r="A235" s="40"/>
      <c r="B235" s="201" t="s">
        <v>229</v>
      </c>
      <c r="C235" s="270" t="s">
        <v>54</v>
      </c>
      <c r="D235" s="270" t="s">
        <v>27</v>
      </c>
      <c r="E235" s="270" t="s">
        <v>163</v>
      </c>
      <c r="F235" s="274"/>
      <c r="G235" s="25"/>
      <c r="H235" s="29">
        <f>SUM(H237)</f>
        <v>0</v>
      </c>
      <c r="I235" s="16">
        <f>SUM(I237)</f>
        <v>0</v>
      </c>
      <c r="J235" s="301">
        <f>SUM(J237)</f>
        <v>0</v>
      </c>
      <c r="K235" s="47" t="e">
        <f t="shared" si="11"/>
        <v>#DIV/0!</v>
      </c>
    </row>
    <row r="236" spans="1:11" s="5" customFormat="1" ht="25.5" hidden="1">
      <c r="A236" s="40"/>
      <c r="B236" s="272" t="s">
        <v>244</v>
      </c>
      <c r="C236" s="274" t="s">
        <v>54</v>
      </c>
      <c r="D236" s="274" t="s">
        <v>27</v>
      </c>
      <c r="E236" s="274" t="s">
        <v>163</v>
      </c>
      <c r="F236" s="270" t="s">
        <v>36</v>
      </c>
      <c r="G236" s="25"/>
      <c r="H236" s="30">
        <f>H237</f>
        <v>0</v>
      </c>
      <c r="I236" s="17"/>
      <c r="J236" s="302">
        <f>J237</f>
        <v>0</v>
      </c>
      <c r="K236" s="48" t="e">
        <f t="shared" si="11"/>
        <v>#DIV/0!</v>
      </c>
    </row>
    <row r="237" spans="1:11" s="5" customFormat="1" ht="26.25" customHeight="1" hidden="1">
      <c r="A237" s="40"/>
      <c r="B237" s="272" t="s">
        <v>127</v>
      </c>
      <c r="C237" s="274" t="s">
        <v>54</v>
      </c>
      <c r="D237" s="274" t="s">
        <v>27</v>
      </c>
      <c r="E237" s="274" t="s">
        <v>163</v>
      </c>
      <c r="F237" s="270" t="s">
        <v>91</v>
      </c>
      <c r="G237" s="25"/>
      <c r="H237" s="30">
        <v>0</v>
      </c>
      <c r="I237" s="17"/>
      <c r="J237" s="302">
        <v>0</v>
      </c>
      <c r="K237" s="48" t="e">
        <f t="shared" si="11"/>
        <v>#DIV/0!</v>
      </c>
    </row>
    <row r="238" spans="1:11" s="5" customFormat="1" ht="68.25" customHeight="1">
      <c r="A238" s="40"/>
      <c r="B238" s="201" t="s">
        <v>230</v>
      </c>
      <c r="C238" s="270" t="s">
        <v>54</v>
      </c>
      <c r="D238" s="270" t="s">
        <v>27</v>
      </c>
      <c r="E238" s="270" t="s">
        <v>164</v>
      </c>
      <c r="F238" s="274"/>
      <c r="G238" s="25"/>
      <c r="H238" s="29">
        <f>SUM(H240)</f>
        <v>6690</v>
      </c>
      <c r="I238" s="17"/>
      <c r="J238" s="301">
        <f>SUM(J240)</f>
        <v>990.5</v>
      </c>
      <c r="K238" s="47">
        <f aca="true" t="shared" si="12" ref="K238:K251">SUM(J238/H238*100)</f>
        <v>14.805680119581465</v>
      </c>
    </row>
    <row r="239" spans="1:11" s="5" customFormat="1" ht="25.5">
      <c r="A239" s="40"/>
      <c r="B239" s="272" t="s">
        <v>244</v>
      </c>
      <c r="C239" s="274" t="s">
        <v>54</v>
      </c>
      <c r="D239" s="274" t="s">
        <v>27</v>
      </c>
      <c r="E239" s="274" t="s">
        <v>164</v>
      </c>
      <c r="F239" s="270" t="s">
        <v>36</v>
      </c>
      <c r="G239" s="25"/>
      <c r="H239" s="30">
        <f>H240</f>
        <v>6690</v>
      </c>
      <c r="I239" s="17"/>
      <c r="J239" s="302">
        <f>J240</f>
        <v>990.5</v>
      </c>
      <c r="K239" s="48">
        <f t="shared" si="12"/>
        <v>14.805680119581465</v>
      </c>
    </row>
    <row r="240" spans="1:11" s="5" customFormat="1" ht="30" customHeight="1">
      <c r="A240" s="40"/>
      <c r="B240" s="272" t="s">
        <v>127</v>
      </c>
      <c r="C240" s="274" t="s">
        <v>54</v>
      </c>
      <c r="D240" s="274" t="s">
        <v>27</v>
      </c>
      <c r="E240" s="274" t="s">
        <v>164</v>
      </c>
      <c r="F240" s="270" t="s">
        <v>91</v>
      </c>
      <c r="G240" s="25"/>
      <c r="H240" s="30">
        <v>6690</v>
      </c>
      <c r="I240" s="17"/>
      <c r="J240" s="302">
        <v>990.5</v>
      </c>
      <c r="K240" s="48">
        <f t="shared" si="12"/>
        <v>14.805680119581465</v>
      </c>
    </row>
    <row r="241" spans="1:11" s="5" customFormat="1" ht="30" customHeight="1" hidden="1">
      <c r="A241" s="40"/>
      <c r="B241" s="272" t="s">
        <v>138</v>
      </c>
      <c r="C241" s="274" t="s">
        <v>54</v>
      </c>
      <c r="D241" s="274" t="s">
        <v>27</v>
      </c>
      <c r="E241" s="274" t="s">
        <v>164</v>
      </c>
      <c r="F241" s="274" t="s">
        <v>80</v>
      </c>
      <c r="G241" s="25"/>
      <c r="H241" s="30">
        <f>H242+H243+H244</f>
        <v>2989.8</v>
      </c>
      <c r="I241" s="17"/>
      <c r="J241" s="302">
        <f>J242+J243+J244</f>
        <v>2989.8</v>
      </c>
      <c r="K241" s="47">
        <f t="shared" si="12"/>
        <v>100</v>
      </c>
    </row>
    <row r="242" spans="1:11" s="5" customFormat="1" ht="15.75" customHeight="1" hidden="1">
      <c r="A242" s="40"/>
      <c r="B242" s="272" t="s">
        <v>40</v>
      </c>
      <c r="C242" s="274" t="s">
        <v>54</v>
      </c>
      <c r="D242" s="274" t="s">
        <v>27</v>
      </c>
      <c r="E242" s="274" t="s">
        <v>164</v>
      </c>
      <c r="F242" s="274" t="s">
        <v>80</v>
      </c>
      <c r="G242" s="25" t="s">
        <v>15</v>
      </c>
      <c r="H242" s="30">
        <v>2951</v>
      </c>
      <c r="I242" s="17"/>
      <c r="J242" s="302">
        <v>2951</v>
      </c>
      <c r="K242" s="48">
        <f t="shared" si="12"/>
        <v>100</v>
      </c>
    </row>
    <row r="243" spans="1:11" s="5" customFormat="1" ht="15.75" customHeight="1" hidden="1">
      <c r="A243" s="40"/>
      <c r="B243" s="272" t="s">
        <v>16</v>
      </c>
      <c r="C243" s="274" t="s">
        <v>54</v>
      </c>
      <c r="D243" s="274" t="s">
        <v>27</v>
      </c>
      <c r="E243" s="274" t="s">
        <v>164</v>
      </c>
      <c r="F243" s="274" t="s">
        <v>80</v>
      </c>
      <c r="G243" s="25" t="s">
        <v>17</v>
      </c>
      <c r="H243" s="30">
        <v>23.8</v>
      </c>
      <c r="I243" s="17"/>
      <c r="J243" s="302">
        <v>23.8</v>
      </c>
      <c r="K243" s="48">
        <f t="shared" si="12"/>
        <v>100</v>
      </c>
    </row>
    <row r="244" spans="1:11" s="5" customFormat="1" ht="15.75" customHeight="1" hidden="1">
      <c r="A244" s="40"/>
      <c r="B244" s="272" t="s">
        <v>41</v>
      </c>
      <c r="C244" s="274" t="s">
        <v>54</v>
      </c>
      <c r="D244" s="274" t="s">
        <v>27</v>
      </c>
      <c r="E244" s="274" t="s">
        <v>164</v>
      </c>
      <c r="F244" s="274" t="s">
        <v>80</v>
      </c>
      <c r="G244" s="26" t="s">
        <v>39</v>
      </c>
      <c r="H244" s="30">
        <f>H246</f>
        <v>15</v>
      </c>
      <c r="I244" s="17"/>
      <c r="J244" s="302">
        <f>J246</f>
        <v>15</v>
      </c>
      <c r="K244" s="48">
        <f t="shared" si="12"/>
        <v>100</v>
      </c>
    </row>
    <row r="245" spans="1:11" s="5" customFormat="1" ht="18.75" customHeight="1" hidden="1">
      <c r="A245" s="40"/>
      <c r="B245" s="272" t="s">
        <v>18</v>
      </c>
      <c r="C245" s="274" t="s">
        <v>54</v>
      </c>
      <c r="D245" s="274" t="s">
        <v>27</v>
      </c>
      <c r="E245" s="274" t="s">
        <v>134</v>
      </c>
      <c r="F245" s="274" t="s">
        <v>80</v>
      </c>
      <c r="G245" s="25" t="s">
        <v>19</v>
      </c>
      <c r="H245" s="30"/>
      <c r="I245" s="17"/>
      <c r="J245" s="302"/>
      <c r="K245" s="48" t="e">
        <f t="shared" si="12"/>
        <v>#DIV/0!</v>
      </c>
    </row>
    <row r="246" spans="1:11" s="5" customFormat="1" ht="15" customHeight="1" hidden="1">
      <c r="A246" s="40"/>
      <c r="B246" s="272" t="s">
        <v>20</v>
      </c>
      <c r="C246" s="274" t="s">
        <v>54</v>
      </c>
      <c r="D246" s="274" t="s">
        <v>27</v>
      </c>
      <c r="E246" s="274" t="s">
        <v>164</v>
      </c>
      <c r="F246" s="274" t="s">
        <v>80</v>
      </c>
      <c r="G246" s="25" t="s">
        <v>21</v>
      </c>
      <c r="H246" s="30">
        <v>15</v>
      </c>
      <c r="I246" s="17"/>
      <c r="J246" s="302">
        <v>15</v>
      </c>
      <c r="K246" s="48">
        <f t="shared" si="12"/>
        <v>100</v>
      </c>
    </row>
    <row r="247" spans="1:11" s="5" customFormat="1" ht="18" customHeight="1" hidden="1">
      <c r="A247" s="40"/>
      <c r="B247" s="287" t="s">
        <v>66</v>
      </c>
      <c r="C247" s="285">
        <v>967</v>
      </c>
      <c r="D247" s="270" t="s">
        <v>27</v>
      </c>
      <c r="E247" s="270" t="s">
        <v>88</v>
      </c>
      <c r="F247" s="274"/>
      <c r="G247" s="25"/>
      <c r="H247" s="29">
        <f>SUM(H248)</f>
        <v>0</v>
      </c>
      <c r="I247" s="16">
        <f>SUM(I248)</f>
        <v>200</v>
      </c>
      <c r="J247" s="301">
        <f>SUM(J248)</f>
        <v>0</v>
      </c>
      <c r="K247" s="48" t="e">
        <f t="shared" si="12"/>
        <v>#DIV/0!</v>
      </c>
    </row>
    <row r="248" spans="1:11" s="5" customFormat="1" ht="18" customHeight="1" hidden="1">
      <c r="A248" s="40"/>
      <c r="B248" s="272" t="s">
        <v>81</v>
      </c>
      <c r="C248" s="286">
        <v>967</v>
      </c>
      <c r="D248" s="274" t="s">
        <v>27</v>
      </c>
      <c r="E248" s="274" t="s">
        <v>88</v>
      </c>
      <c r="F248" s="274" t="s">
        <v>80</v>
      </c>
      <c r="G248" s="25"/>
      <c r="H248" s="30">
        <f>SUM(H249:H250)</f>
        <v>0</v>
      </c>
      <c r="I248" s="17">
        <f>SUM(I249:I250)</f>
        <v>200</v>
      </c>
      <c r="J248" s="302">
        <f>SUM(J249:J250)</f>
        <v>0</v>
      </c>
      <c r="K248" s="48" t="e">
        <f t="shared" si="12"/>
        <v>#DIV/0!</v>
      </c>
    </row>
    <row r="249" spans="1:11" s="5" customFormat="1" ht="19.5" customHeight="1" hidden="1">
      <c r="A249" s="40"/>
      <c r="B249" s="272" t="s">
        <v>40</v>
      </c>
      <c r="C249" s="286">
        <v>967</v>
      </c>
      <c r="D249" s="274" t="s">
        <v>27</v>
      </c>
      <c r="E249" s="274" t="s">
        <v>88</v>
      </c>
      <c r="F249" s="274" t="s">
        <v>80</v>
      </c>
      <c r="G249" s="25" t="s">
        <v>15</v>
      </c>
      <c r="H249" s="30"/>
      <c r="I249" s="17">
        <v>180</v>
      </c>
      <c r="J249" s="302"/>
      <c r="K249" s="48" t="e">
        <f t="shared" si="12"/>
        <v>#DIV/0!</v>
      </c>
    </row>
    <row r="250" spans="1:11" s="5" customFormat="1" ht="16.5" customHeight="1" hidden="1">
      <c r="A250" s="40"/>
      <c r="B250" s="272" t="s">
        <v>20</v>
      </c>
      <c r="C250" s="286">
        <v>967</v>
      </c>
      <c r="D250" s="274" t="s">
        <v>27</v>
      </c>
      <c r="E250" s="274" t="s">
        <v>88</v>
      </c>
      <c r="F250" s="274" t="s">
        <v>80</v>
      </c>
      <c r="G250" s="25" t="s">
        <v>21</v>
      </c>
      <c r="H250" s="30"/>
      <c r="I250" s="17">
        <v>20</v>
      </c>
      <c r="J250" s="302"/>
      <c r="K250" s="48" t="e">
        <f t="shared" si="12"/>
        <v>#DIV/0!</v>
      </c>
    </row>
    <row r="251" spans="1:11" s="5" customFormat="1" ht="16.5" customHeight="1" hidden="1">
      <c r="A251" s="40"/>
      <c r="B251" s="287" t="s">
        <v>114</v>
      </c>
      <c r="C251" s="285">
        <v>967</v>
      </c>
      <c r="D251" s="270" t="s">
        <v>27</v>
      </c>
      <c r="E251" s="270" t="s">
        <v>115</v>
      </c>
      <c r="F251" s="270"/>
      <c r="G251" s="26"/>
      <c r="H251" s="29">
        <f>H252</f>
        <v>0</v>
      </c>
      <c r="I251" s="17"/>
      <c r="J251" s="301">
        <f>J252</f>
        <v>0</v>
      </c>
      <c r="K251" s="48" t="e">
        <f t="shared" si="12"/>
        <v>#DIV/0!</v>
      </c>
    </row>
    <row r="252" spans="1:11" s="5" customFormat="1" ht="15.75" customHeight="1" hidden="1">
      <c r="A252" s="40"/>
      <c r="B252" s="272" t="s">
        <v>244</v>
      </c>
      <c r="C252" s="274" t="s">
        <v>54</v>
      </c>
      <c r="D252" s="274" t="s">
        <v>27</v>
      </c>
      <c r="E252" s="274" t="s">
        <v>115</v>
      </c>
      <c r="F252" s="274" t="s">
        <v>36</v>
      </c>
      <c r="G252" s="26"/>
      <c r="H252" s="30">
        <f>H253</f>
        <v>0</v>
      </c>
      <c r="I252" s="17"/>
      <c r="J252" s="302">
        <f>J253</f>
        <v>0</v>
      </c>
      <c r="K252" s="45"/>
    </row>
    <row r="253" spans="1:11" s="5" customFormat="1" ht="15.75" customHeight="1" hidden="1">
      <c r="A253" s="40"/>
      <c r="B253" s="272" t="s">
        <v>81</v>
      </c>
      <c r="C253" s="274" t="s">
        <v>54</v>
      </c>
      <c r="D253" s="274" t="s">
        <v>27</v>
      </c>
      <c r="E253" s="274" t="s">
        <v>115</v>
      </c>
      <c r="F253" s="274" t="s">
        <v>91</v>
      </c>
      <c r="G253" s="26"/>
      <c r="H253" s="30"/>
      <c r="I253" s="17"/>
      <c r="J253" s="302"/>
      <c r="K253" s="45"/>
    </row>
    <row r="254" spans="1:11" s="5" customFormat="1" ht="65.25" customHeight="1">
      <c r="A254" s="40"/>
      <c r="B254" s="213" t="s">
        <v>231</v>
      </c>
      <c r="C254" s="270" t="s">
        <v>54</v>
      </c>
      <c r="D254" s="270" t="s">
        <v>27</v>
      </c>
      <c r="E254" s="270" t="s">
        <v>165</v>
      </c>
      <c r="F254" s="270"/>
      <c r="G254" s="26"/>
      <c r="H254" s="29">
        <f>SUM(H256)</f>
        <v>1666.3</v>
      </c>
      <c r="I254" s="16">
        <f>SUM(I256)</f>
        <v>3960</v>
      </c>
      <c r="J254" s="301">
        <f>SUM(J256)</f>
        <v>0</v>
      </c>
      <c r="K254" s="47">
        <f aca="true" t="shared" si="13" ref="K254:K292">SUM(J254/H254*100)</f>
        <v>0</v>
      </c>
    </row>
    <row r="255" spans="1:11" s="5" customFormat="1" ht="25.5">
      <c r="A255" s="40"/>
      <c r="B255" s="272" t="s">
        <v>244</v>
      </c>
      <c r="C255" s="286">
        <v>967</v>
      </c>
      <c r="D255" s="274" t="s">
        <v>27</v>
      </c>
      <c r="E255" s="274" t="s">
        <v>165</v>
      </c>
      <c r="F255" s="270" t="s">
        <v>36</v>
      </c>
      <c r="G255" s="25"/>
      <c r="H255" s="30">
        <f>H256</f>
        <v>1666.3</v>
      </c>
      <c r="I255" s="17">
        <f>SUM(I257:I261)</f>
        <v>3660</v>
      </c>
      <c r="J255" s="302">
        <f>J256</f>
        <v>0</v>
      </c>
      <c r="K255" s="48">
        <f t="shared" si="13"/>
        <v>0</v>
      </c>
    </row>
    <row r="256" spans="1:11" s="5" customFormat="1" ht="27" customHeight="1">
      <c r="A256" s="40"/>
      <c r="B256" s="272" t="s">
        <v>127</v>
      </c>
      <c r="C256" s="286">
        <v>967</v>
      </c>
      <c r="D256" s="274" t="s">
        <v>27</v>
      </c>
      <c r="E256" s="274" t="s">
        <v>165</v>
      </c>
      <c r="F256" s="270" t="s">
        <v>91</v>
      </c>
      <c r="G256" s="25"/>
      <c r="H256" s="30">
        <v>1666.3</v>
      </c>
      <c r="I256" s="17">
        <f>SUM(I258:I262)</f>
        <v>3960</v>
      </c>
      <c r="J256" s="302">
        <v>0</v>
      </c>
      <c r="K256" s="48">
        <f t="shared" si="13"/>
        <v>0</v>
      </c>
    </row>
    <row r="257" spans="1:11" s="5" customFormat="1" ht="27" customHeight="1" hidden="1">
      <c r="A257" s="40"/>
      <c r="B257" s="272" t="s">
        <v>138</v>
      </c>
      <c r="C257" s="286">
        <v>967</v>
      </c>
      <c r="D257" s="274" t="s">
        <v>27</v>
      </c>
      <c r="E257" s="274" t="s">
        <v>165</v>
      </c>
      <c r="F257" s="274" t="s">
        <v>80</v>
      </c>
      <c r="G257" s="25"/>
      <c r="H257" s="30">
        <f>H258+H259+H260</f>
        <v>5925.2</v>
      </c>
      <c r="I257" s="17"/>
      <c r="J257" s="302">
        <f>J258+J259+J260</f>
        <v>5925.2</v>
      </c>
      <c r="K257" s="47">
        <f t="shared" si="13"/>
        <v>100</v>
      </c>
    </row>
    <row r="258" spans="1:11" s="5" customFormat="1" ht="15" hidden="1">
      <c r="A258" s="40"/>
      <c r="B258" s="272" t="s">
        <v>46</v>
      </c>
      <c r="C258" s="286">
        <v>967</v>
      </c>
      <c r="D258" s="274" t="s">
        <v>27</v>
      </c>
      <c r="E258" s="274" t="s">
        <v>165</v>
      </c>
      <c r="F258" s="274" t="s">
        <v>80</v>
      </c>
      <c r="G258" s="25" t="s">
        <v>15</v>
      </c>
      <c r="H258" s="30">
        <v>4999.3</v>
      </c>
      <c r="I258" s="17">
        <v>3560</v>
      </c>
      <c r="J258" s="302">
        <v>4999.3</v>
      </c>
      <c r="K258" s="48">
        <f t="shared" si="13"/>
        <v>100</v>
      </c>
    </row>
    <row r="259" spans="1:11" s="5" customFormat="1" ht="15" hidden="1">
      <c r="A259" s="40"/>
      <c r="B259" s="272" t="s">
        <v>16</v>
      </c>
      <c r="C259" s="286">
        <v>967</v>
      </c>
      <c r="D259" s="274" t="s">
        <v>27</v>
      </c>
      <c r="E259" s="274" t="s">
        <v>165</v>
      </c>
      <c r="F259" s="274" t="s">
        <v>80</v>
      </c>
      <c r="G259" s="25" t="s">
        <v>17</v>
      </c>
      <c r="H259" s="30"/>
      <c r="I259" s="17">
        <v>100</v>
      </c>
      <c r="J259" s="302"/>
      <c r="K259" s="48" t="e">
        <f t="shared" si="13"/>
        <v>#DIV/0!</v>
      </c>
    </row>
    <row r="260" spans="1:11" s="5" customFormat="1" ht="17.25" customHeight="1" hidden="1">
      <c r="A260" s="40"/>
      <c r="B260" s="272" t="s">
        <v>41</v>
      </c>
      <c r="C260" s="286">
        <v>967</v>
      </c>
      <c r="D260" s="274" t="s">
        <v>27</v>
      </c>
      <c r="E260" s="274" t="s">
        <v>165</v>
      </c>
      <c r="F260" s="274" t="s">
        <v>80</v>
      </c>
      <c r="G260" s="26" t="s">
        <v>39</v>
      </c>
      <c r="H260" s="30">
        <f>H261+H262</f>
        <v>925.9</v>
      </c>
      <c r="I260" s="17"/>
      <c r="J260" s="302">
        <f>J261+J262</f>
        <v>925.9</v>
      </c>
      <c r="K260" s="48">
        <f t="shared" si="13"/>
        <v>100</v>
      </c>
    </row>
    <row r="261" spans="1:11" s="5" customFormat="1" ht="13.5" customHeight="1" hidden="1">
      <c r="A261" s="40"/>
      <c r="B261" s="272" t="s">
        <v>18</v>
      </c>
      <c r="C261" s="286">
        <v>967</v>
      </c>
      <c r="D261" s="274" t="s">
        <v>27</v>
      </c>
      <c r="E261" s="274" t="s">
        <v>165</v>
      </c>
      <c r="F261" s="274" t="s">
        <v>80</v>
      </c>
      <c r="G261" s="25" t="s">
        <v>19</v>
      </c>
      <c r="H261" s="30">
        <v>925.9</v>
      </c>
      <c r="I261" s="17"/>
      <c r="J261" s="302">
        <v>925.9</v>
      </c>
      <c r="K261" s="48">
        <f t="shared" si="13"/>
        <v>100</v>
      </c>
    </row>
    <row r="262" spans="1:11" s="5" customFormat="1" ht="13.5" customHeight="1" hidden="1">
      <c r="A262" s="40"/>
      <c r="B262" s="272" t="s">
        <v>20</v>
      </c>
      <c r="C262" s="286">
        <v>967</v>
      </c>
      <c r="D262" s="274" t="s">
        <v>27</v>
      </c>
      <c r="E262" s="274" t="s">
        <v>165</v>
      </c>
      <c r="F262" s="274" t="s">
        <v>80</v>
      </c>
      <c r="G262" s="25" t="s">
        <v>21</v>
      </c>
      <c r="H262" s="30">
        <v>0</v>
      </c>
      <c r="I262" s="17">
        <v>300</v>
      </c>
      <c r="J262" s="302">
        <v>0</v>
      </c>
      <c r="K262" s="48" t="e">
        <f t="shared" si="13"/>
        <v>#DIV/0!</v>
      </c>
    </row>
    <row r="263" spans="1:11" s="5" customFormat="1" ht="17.25" customHeight="1" hidden="1">
      <c r="A263" s="40"/>
      <c r="B263" s="268" t="s">
        <v>67</v>
      </c>
      <c r="C263" s="270" t="s">
        <v>54</v>
      </c>
      <c r="D263" s="270" t="s">
        <v>27</v>
      </c>
      <c r="E263" s="270" t="s">
        <v>42</v>
      </c>
      <c r="F263" s="270"/>
      <c r="G263" s="26"/>
      <c r="H263" s="29">
        <f>SUM(H265)</f>
        <v>0</v>
      </c>
      <c r="I263" s="16">
        <f>SUM(I265)</f>
        <v>100</v>
      </c>
      <c r="J263" s="301">
        <f>SUM(J265)</f>
        <v>0</v>
      </c>
      <c r="K263" s="48" t="e">
        <f t="shared" si="13"/>
        <v>#DIV/0!</v>
      </c>
    </row>
    <row r="264" spans="1:11" s="5" customFormat="1" ht="16.5" customHeight="1" hidden="1">
      <c r="A264" s="40"/>
      <c r="B264" s="272" t="s">
        <v>244</v>
      </c>
      <c r="C264" s="274" t="s">
        <v>54</v>
      </c>
      <c r="D264" s="274" t="s">
        <v>27</v>
      </c>
      <c r="E264" s="274" t="s">
        <v>42</v>
      </c>
      <c r="F264" s="274" t="s">
        <v>36</v>
      </c>
      <c r="G264" s="25"/>
      <c r="H264" s="30">
        <f>H265</f>
        <v>0</v>
      </c>
      <c r="I264" s="16"/>
      <c r="J264" s="302">
        <f>J265</f>
        <v>0</v>
      </c>
      <c r="K264" s="48" t="e">
        <f t="shared" si="13"/>
        <v>#DIV/0!</v>
      </c>
    </row>
    <row r="265" spans="1:11" s="5" customFormat="1" ht="16.5" customHeight="1" hidden="1">
      <c r="A265" s="40"/>
      <c r="B265" s="272" t="s">
        <v>245</v>
      </c>
      <c r="C265" s="274" t="s">
        <v>54</v>
      </c>
      <c r="D265" s="274" t="s">
        <v>27</v>
      </c>
      <c r="E265" s="274" t="s">
        <v>42</v>
      </c>
      <c r="F265" s="274" t="s">
        <v>91</v>
      </c>
      <c r="G265" s="25"/>
      <c r="H265" s="30">
        <v>0</v>
      </c>
      <c r="I265" s="17">
        <f>SUM(I266)</f>
        <v>100</v>
      </c>
      <c r="J265" s="302">
        <v>0</v>
      </c>
      <c r="K265" s="48" t="e">
        <f t="shared" si="13"/>
        <v>#DIV/0!</v>
      </c>
    </row>
    <row r="266" spans="1:11" s="5" customFormat="1" ht="15.75" customHeight="1" hidden="1">
      <c r="A266" s="40"/>
      <c r="B266" s="272" t="s">
        <v>40</v>
      </c>
      <c r="C266" s="274" t="s">
        <v>54</v>
      </c>
      <c r="D266" s="274" t="s">
        <v>27</v>
      </c>
      <c r="E266" s="274" t="s">
        <v>89</v>
      </c>
      <c r="F266" s="274" t="s">
        <v>80</v>
      </c>
      <c r="G266" s="25" t="s">
        <v>15</v>
      </c>
      <c r="H266" s="30">
        <v>100</v>
      </c>
      <c r="I266" s="17">
        <v>100</v>
      </c>
      <c r="J266" s="302">
        <v>100</v>
      </c>
      <c r="K266" s="48">
        <f t="shared" si="13"/>
        <v>100</v>
      </c>
    </row>
    <row r="267" spans="1:11" s="5" customFormat="1" ht="66.75" customHeight="1">
      <c r="A267" s="40"/>
      <c r="B267" s="288" t="s">
        <v>232</v>
      </c>
      <c r="C267" s="270" t="s">
        <v>54</v>
      </c>
      <c r="D267" s="270" t="s">
        <v>27</v>
      </c>
      <c r="E267" s="270" t="s">
        <v>166</v>
      </c>
      <c r="F267" s="274"/>
      <c r="G267" s="25"/>
      <c r="H267" s="29">
        <f>SUM(H268)</f>
        <v>650</v>
      </c>
      <c r="I267" s="16">
        <f>SUM(I269)</f>
        <v>2330</v>
      </c>
      <c r="J267" s="301">
        <f>SUM(J268)</f>
        <v>0</v>
      </c>
      <c r="K267" s="47">
        <f t="shared" si="13"/>
        <v>0</v>
      </c>
    </row>
    <row r="268" spans="1:11" s="5" customFormat="1" ht="29.25" customHeight="1">
      <c r="A268" s="40"/>
      <c r="B268" s="272" t="s">
        <v>244</v>
      </c>
      <c r="C268" s="274" t="s">
        <v>54</v>
      </c>
      <c r="D268" s="274" t="s">
        <v>27</v>
      </c>
      <c r="E268" s="274" t="s">
        <v>166</v>
      </c>
      <c r="F268" s="270" t="s">
        <v>36</v>
      </c>
      <c r="G268" s="25"/>
      <c r="H268" s="30">
        <f>H269</f>
        <v>650</v>
      </c>
      <c r="I268" s="17">
        <v>2330</v>
      </c>
      <c r="J268" s="302">
        <f>J269</f>
        <v>0</v>
      </c>
      <c r="K268" s="48">
        <f t="shared" si="13"/>
        <v>0</v>
      </c>
    </row>
    <row r="269" spans="1:11" s="5" customFormat="1" ht="25.5">
      <c r="A269" s="40"/>
      <c r="B269" s="272" t="s">
        <v>127</v>
      </c>
      <c r="C269" s="274" t="s">
        <v>54</v>
      </c>
      <c r="D269" s="274" t="s">
        <v>27</v>
      </c>
      <c r="E269" s="274" t="s">
        <v>166</v>
      </c>
      <c r="F269" s="270" t="s">
        <v>91</v>
      </c>
      <c r="G269" s="25"/>
      <c r="H269" s="30">
        <v>650</v>
      </c>
      <c r="I269" s="17">
        <v>2330</v>
      </c>
      <c r="J269" s="302">
        <v>0</v>
      </c>
      <c r="K269" s="48">
        <f t="shared" si="13"/>
        <v>0</v>
      </c>
    </row>
    <row r="270" spans="1:11" s="5" customFormat="1" ht="54" customHeight="1">
      <c r="A270" s="40"/>
      <c r="B270" s="213" t="s">
        <v>233</v>
      </c>
      <c r="C270" s="202" t="s">
        <v>54</v>
      </c>
      <c r="D270" s="202" t="s">
        <v>27</v>
      </c>
      <c r="E270" s="202" t="s">
        <v>234</v>
      </c>
      <c r="F270" s="204"/>
      <c r="G270" s="25"/>
      <c r="H270" s="29">
        <f>H272</f>
        <v>1316.4</v>
      </c>
      <c r="I270" s="16"/>
      <c r="J270" s="301">
        <f>J272</f>
        <v>0</v>
      </c>
      <c r="K270" s="47">
        <f t="shared" si="13"/>
        <v>0</v>
      </c>
    </row>
    <row r="271" spans="1:11" s="5" customFormat="1" ht="27.75" customHeight="1">
      <c r="A271" s="40"/>
      <c r="B271" s="203" t="s">
        <v>244</v>
      </c>
      <c r="C271" s="204" t="s">
        <v>54</v>
      </c>
      <c r="D271" s="204" t="s">
        <v>27</v>
      </c>
      <c r="E271" s="204" t="s">
        <v>234</v>
      </c>
      <c r="F271" s="202" t="s">
        <v>36</v>
      </c>
      <c r="G271" s="25" t="s">
        <v>15</v>
      </c>
      <c r="H271" s="30">
        <f>H272</f>
        <v>1316.4</v>
      </c>
      <c r="I271" s="17">
        <v>2330</v>
      </c>
      <c r="J271" s="302">
        <f>J272</f>
        <v>0</v>
      </c>
      <c r="K271" s="47">
        <f>SUM(J271/H271*100)</f>
        <v>0</v>
      </c>
    </row>
    <row r="272" spans="1:11" s="5" customFormat="1" ht="28.5" customHeight="1">
      <c r="A272" s="40"/>
      <c r="B272" s="203" t="s">
        <v>127</v>
      </c>
      <c r="C272" s="204" t="s">
        <v>54</v>
      </c>
      <c r="D272" s="204" t="s">
        <v>27</v>
      </c>
      <c r="E272" s="204" t="s">
        <v>234</v>
      </c>
      <c r="F272" s="202" t="s">
        <v>91</v>
      </c>
      <c r="G272" s="25" t="s">
        <v>15</v>
      </c>
      <c r="H272" s="30">
        <v>1316.4</v>
      </c>
      <c r="I272" s="17">
        <v>2330</v>
      </c>
      <c r="J272" s="302">
        <v>0</v>
      </c>
      <c r="K272" s="47">
        <f t="shared" si="13"/>
        <v>0</v>
      </c>
    </row>
    <row r="273" spans="1:11" s="5" customFormat="1" ht="26.25" customHeight="1">
      <c r="A273" s="40"/>
      <c r="B273" s="201" t="s">
        <v>235</v>
      </c>
      <c r="C273" s="270" t="s">
        <v>54</v>
      </c>
      <c r="D273" s="270" t="s">
        <v>27</v>
      </c>
      <c r="E273" s="270" t="s">
        <v>167</v>
      </c>
      <c r="F273" s="274"/>
      <c r="G273" s="25"/>
      <c r="H273" s="29">
        <f>SUM(H275)</f>
        <v>2500</v>
      </c>
      <c r="I273" s="17"/>
      <c r="J273" s="301">
        <f>SUM(J275)</f>
        <v>0</v>
      </c>
      <c r="K273" s="47">
        <f t="shared" si="13"/>
        <v>0</v>
      </c>
    </row>
    <row r="274" spans="1:11" s="5" customFormat="1" ht="29.25" customHeight="1">
      <c r="A274" s="40"/>
      <c r="B274" s="272" t="s">
        <v>244</v>
      </c>
      <c r="C274" s="274" t="s">
        <v>54</v>
      </c>
      <c r="D274" s="274" t="s">
        <v>27</v>
      </c>
      <c r="E274" s="274" t="s">
        <v>167</v>
      </c>
      <c r="F274" s="270" t="s">
        <v>36</v>
      </c>
      <c r="G274" s="25"/>
      <c r="H274" s="30">
        <f>H275</f>
        <v>2500</v>
      </c>
      <c r="I274" s="17"/>
      <c r="J274" s="302">
        <f>J275</f>
        <v>0</v>
      </c>
      <c r="K274" s="48">
        <f t="shared" si="13"/>
        <v>0</v>
      </c>
    </row>
    <row r="275" spans="1:11" s="5" customFormat="1" ht="25.5">
      <c r="A275" s="40"/>
      <c r="B275" s="272" t="s">
        <v>127</v>
      </c>
      <c r="C275" s="274" t="s">
        <v>54</v>
      </c>
      <c r="D275" s="274" t="s">
        <v>27</v>
      </c>
      <c r="E275" s="274" t="s">
        <v>167</v>
      </c>
      <c r="F275" s="270" t="s">
        <v>91</v>
      </c>
      <c r="G275" s="25"/>
      <c r="H275" s="30">
        <v>2500</v>
      </c>
      <c r="I275" s="17"/>
      <c r="J275" s="302">
        <v>0</v>
      </c>
      <c r="K275" s="48">
        <f t="shared" si="13"/>
        <v>0</v>
      </c>
    </row>
    <row r="276" spans="1:11" s="5" customFormat="1" ht="30.75" customHeight="1" hidden="1">
      <c r="A276" s="40"/>
      <c r="B276" s="272" t="s">
        <v>138</v>
      </c>
      <c r="C276" s="274" t="s">
        <v>54</v>
      </c>
      <c r="D276" s="274" t="s">
        <v>27</v>
      </c>
      <c r="E276" s="274" t="s">
        <v>167</v>
      </c>
      <c r="F276" s="274" t="s">
        <v>80</v>
      </c>
      <c r="G276" s="25"/>
      <c r="H276" s="30">
        <f>H277</f>
        <v>1119.6</v>
      </c>
      <c r="I276" s="17"/>
      <c r="J276" s="302">
        <f>J277</f>
        <v>1119.6</v>
      </c>
      <c r="K276" s="48">
        <f t="shared" si="13"/>
        <v>100</v>
      </c>
    </row>
    <row r="277" spans="1:11" s="5" customFormat="1" ht="17.25" customHeight="1" hidden="1">
      <c r="A277" s="40"/>
      <c r="B277" s="272" t="s">
        <v>40</v>
      </c>
      <c r="C277" s="274" t="s">
        <v>54</v>
      </c>
      <c r="D277" s="274" t="s">
        <v>27</v>
      </c>
      <c r="E277" s="274" t="s">
        <v>167</v>
      </c>
      <c r="F277" s="274" t="s">
        <v>80</v>
      </c>
      <c r="G277" s="25" t="s">
        <v>15</v>
      </c>
      <c r="H277" s="30">
        <v>1119.6</v>
      </c>
      <c r="I277" s="17"/>
      <c r="J277" s="302">
        <v>1119.6</v>
      </c>
      <c r="K277" s="48">
        <f t="shared" si="13"/>
        <v>100</v>
      </c>
    </row>
    <row r="278" spans="1:11" s="5" customFormat="1" ht="15" customHeight="1">
      <c r="A278" s="40"/>
      <c r="B278" s="271" t="s">
        <v>97</v>
      </c>
      <c r="C278" s="270" t="s">
        <v>54</v>
      </c>
      <c r="D278" s="270" t="s">
        <v>27</v>
      </c>
      <c r="E278" s="270" t="s">
        <v>168</v>
      </c>
      <c r="F278" s="274"/>
      <c r="G278" s="25"/>
      <c r="H278" s="29">
        <f>SUM(H280)</f>
        <v>1099.9</v>
      </c>
      <c r="I278" s="17"/>
      <c r="J278" s="301">
        <f>SUM(J280)</f>
        <v>0</v>
      </c>
      <c r="K278" s="47">
        <f t="shared" si="13"/>
        <v>0</v>
      </c>
    </row>
    <row r="279" spans="1:11" s="5" customFormat="1" ht="27" customHeight="1">
      <c r="A279" s="40"/>
      <c r="B279" s="272" t="s">
        <v>244</v>
      </c>
      <c r="C279" s="274" t="s">
        <v>54</v>
      </c>
      <c r="D279" s="274" t="s">
        <v>27</v>
      </c>
      <c r="E279" s="274" t="s">
        <v>168</v>
      </c>
      <c r="F279" s="270" t="s">
        <v>36</v>
      </c>
      <c r="G279" s="25"/>
      <c r="H279" s="30">
        <f>H280</f>
        <v>1099.9</v>
      </c>
      <c r="I279" s="17"/>
      <c r="J279" s="302">
        <f>J280</f>
        <v>0</v>
      </c>
      <c r="K279" s="48">
        <f t="shared" si="13"/>
        <v>0</v>
      </c>
    </row>
    <row r="280" spans="1:11" s="5" customFormat="1" ht="25.5">
      <c r="A280" s="40"/>
      <c r="B280" s="272" t="s">
        <v>127</v>
      </c>
      <c r="C280" s="274" t="s">
        <v>54</v>
      </c>
      <c r="D280" s="274" t="s">
        <v>27</v>
      </c>
      <c r="E280" s="274" t="s">
        <v>168</v>
      </c>
      <c r="F280" s="270" t="s">
        <v>91</v>
      </c>
      <c r="G280" s="25"/>
      <c r="H280" s="30">
        <v>1099.9</v>
      </c>
      <c r="I280" s="17"/>
      <c r="J280" s="302">
        <v>0</v>
      </c>
      <c r="K280" s="48">
        <f t="shared" si="13"/>
        <v>0</v>
      </c>
    </row>
    <row r="281" spans="1:11" s="5" customFormat="1" ht="54" customHeight="1">
      <c r="A281" s="40"/>
      <c r="B281" s="289" t="s">
        <v>396</v>
      </c>
      <c r="C281" s="212">
        <v>967</v>
      </c>
      <c r="D281" s="202" t="s">
        <v>27</v>
      </c>
      <c r="E281" s="202" t="s">
        <v>397</v>
      </c>
      <c r="F281" s="204"/>
      <c r="G281" s="204"/>
      <c r="H281" s="207">
        <f>SUM(H283)</f>
        <v>382.1</v>
      </c>
      <c r="I281" s="207">
        <f>SUM(I283)</f>
        <v>0</v>
      </c>
      <c r="J281" s="301">
        <f>J282</f>
        <v>0</v>
      </c>
      <c r="K281" s="47">
        <f aca="true" t="shared" si="14" ref="K281:K289">SUM(J281/H281*100)</f>
        <v>0</v>
      </c>
    </row>
    <row r="282" spans="1:11" s="5" customFormat="1" ht="28.5" customHeight="1">
      <c r="A282" s="40"/>
      <c r="B282" s="203" t="s">
        <v>244</v>
      </c>
      <c r="C282" s="204" t="s">
        <v>54</v>
      </c>
      <c r="D282" s="204" t="s">
        <v>27</v>
      </c>
      <c r="E282" s="204" t="s">
        <v>397</v>
      </c>
      <c r="F282" s="202" t="s">
        <v>36</v>
      </c>
      <c r="G282" s="204"/>
      <c r="H282" s="210">
        <f>H283</f>
        <v>382.1</v>
      </c>
      <c r="I282" s="210">
        <f>I283</f>
        <v>0</v>
      </c>
      <c r="J282" s="302">
        <f>J283</f>
        <v>0</v>
      </c>
      <c r="K282" s="48">
        <f t="shared" si="14"/>
        <v>0</v>
      </c>
    </row>
    <row r="283" spans="1:11" s="5" customFormat="1" ht="25.5">
      <c r="A283" s="40"/>
      <c r="B283" s="203" t="s">
        <v>127</v>
      </c>
      <c r="C283" s="204" t="s">
        <v>54</v>
      </c>
      <c r="D283" s="204" t="s">
        <v>27</v>
      </c>
      <c r="E283" s="204" t="s">
        <v>397</v>
      </c>
      <c r="F283" s="202" t="s">
        <v>91</v>
      </c>
      <c r="G283" s="204"/>
      <c r="H283" s="210">
        <v>382.1</v>
      </c>
      <c r="I283" s="210">
        <f>I284</f>
        <v>0</v>
      </c>
      <c r="J283" s="302">
        <v>0</v>
      </c>
      <c r="K283" s="48">
        <f t="shared" si="14"/>
        <v>0</v>
      </c>
    </row>
    <row r="284" spans="1:11" s="5" customFormat="1" ht="55.5" customHeight="1">
      <c r="A284" s="40"/>
      <c r="B284" s="289" t="s">
        <v>398</v>
      </c>
      <c r="C284" s="212">
        <v>967</v>
      </c>
      <c r="D284" s="202" t="s">
        <v>27</v>
      </c>
      <c r="E284" s="202" t="s">
        <v>399</v>
      </c>
      <c r="F284" s="202"/>
      <c r="G284" s="25"/>
      <c r="H284" s="29">
        <f>H285</f>
        <v>1978.6</v>
      </c>
      <c r="I284" s="16"/>
      <c r="J284" s="301">
        <f>J285</f>
        <v>0</v>
      </c>
      <c r="K284" s="47">
        <f t="shared" si="14"/>
        <v>0</v>
      </c>
    </row>
    <row r="285" spans="1:11" s="5" customFormat="1" ht="28.5" customHeight="1">
      <c r="A285" s="40"/>
      <c r="B285" s="203" t="s">
        <v>244</v>
      </c>
      <c r="C285" s="204" t="s">
        <v>54</v>
      </c>
      <c r="D285" s="204" t="s">
        <v>27</v>
      </c>
      <c r="E285" s="204" t="s">
        <v>399</v>
      </c>
      <c r="F285" s="202" t="s">
        <v>36</v>
      </c>
      <c r="G285" s="25" t="s">
        <v>14</v>
      </c>
      <c r="H285" s="30">
        <f>H286</f>
        <v>1978.6</v>
      </c>
      <c r="I285" s="17"/>
      <c r="J285" s="302">
        <f>J286</f>
        <v>0</v>
      </c>
      <c r="K285" s="48">
        <f t="shared" si="14"/>
        <v>0</v>
      </c>
    </row>
    <row r="286" spans="1:11" s="5" customFormat="1" ht="25.5">
      <c r="A286" s="40"/>
      <c r="B286" s="203" t="s">
        <v>127</v>
      </c>
      <c r="C286" s="204" t="s">
        <v>54</v>
      </c>
      <c r="D286" s="204" t="s">
        <v>27</v>
      </c>
      <c r="E286" s="204" t="s">
        <v>399</v>
      </c>
      <c r="F286" s="202" t="s">
        <v>91</v>
      </c>
      <c r="G286" s="26" t="s">
        <v>39</v>
      </c>
      <c r="H286" s="30">
        <v>1978.6</v>
      </c>
      <c r="I286" s="17"/>
      <c r="J286" s="302">
        <v>0</v>
      </c>
      <c r="K286" s="48">
        <f t="shared" si="14"/>
        <v>0</v>
      </c>
    </row>
    <row r="287" spans="1:11" s="5" customFormat="1" ht="54" customHeight="1">
      <c r="A287" s="40"/>
      <c r="B287" s="289" t="s">
        <v>400</v>
      </c>
      <c r="C287" s="212">
        <v>967</v>
      </c>
      <c r="D287" s="202" t="s">
        <v>27</v>
      </c>
      <c r="E287" s="202" t="s">
        <v>401</v>
      </c>
      <c r="F287" s="204"/>
      <c r="G287" s="204"/>
      <c r="H287" s="207">
        <f>SUM(H289)</f>
        <v>7258.4</v>
      </c>
      <c r="I287" s="207">
        <f>SUM(I289)</f>
        <v>0</v>
      </c>
      <c r="J287" s="301">
        <f>J288</f>
        <v>0</v>
      </c>
      <c r="K287" s="47">
        <f t="shared" si="14"/>
        <v>0</v>
      </c>
    </row>
    <row r="288" spans="1:11" s="5" customFormat="1" ht="28.5" customHeight="1">
      <c r="A288" s="40"/>
      <c r="B288" s="203" t="s">
        <v>244</v>
      </c>
      <c r="C288" s="204" t="s">
        <v>54</v>
      </c>
      <c r="D288" s="204" t="s">
        <v>27</v>
      </c>
      <c r="E288" s="204" t="s">
        <v>401</v>
      </c>
      <c r="F288" s="202" t="s">
        <v>36</v>
      </c>
      <c r="G288" s="204"/>
      <c r="H288" s="210">
        <f>H289</f>
        <v>7258.4</v>
      </c>
      <c r="I288" s="210">
        <f>I289</f>
        <v>0</v>
      </c>
      <c r="J288" s="302">
        <f>J289</f>
        <v>0</v>
      </c>
      <c r="K288" s="48">
        <f t="shared" si="14"/>
        <v>0</v>
      </c>
    </row>
    <row r="289" spans="1:11" s="5" customFormat="1" ht="25.5">
      <c r="A289" s="40"/>
      <c r="B289" s="203" t="s">
        <v>127</v>
      </c>
      <c r="C289" s="204" t="s">
        <v>54</v>
      </c>
      <c r="D289" s="204" t="s">
        <v>27</v>
      </c>
      <c r="E289" s="204" t="s">
        <v>401</v>
      </c>
      <c r="F289" s="202" t="s">
        <v>91</v>
      </c>
      <c r="G289" s="204"/>
      <c r="H289" s="210">
        <v>7258.4</v>
      </c>
      <c r="I289" s="210">
        <f>I290</f>
        <v>0</v>
      </c>
      <c r="J289" s="302">
        <v>0</v>
      </c>
      <c r="K289" s="48">
        <f t="shared" si="14"/>
        <v>0</v>
      </c>
    </row>
    <row r="290" spans="1:11" s="5" customFormat="1" ht="69.75" customHeight="1">
      <c r="A290" s="40"/>
      <c r="B290" s="289" t="s">
        <v>402</v>
      </c>
      <c r="C290" s="212">
        <v>967</v>
      </c>
      <c r="D290" s="202" t="s">
        <v>27</v>
      </c>
      <c r="E290" s="202" t="s">
        <v>403</v>
      </c>
      <c r="F290" s="202"/>
      <c r="G290" s="25"/>
      <c r="H290" s="29">
        <f>H291</f>
        <v>37592.7</v>
      </c>
      <c r="I290" s="16"/>
      <c r="J290" s="301">
        <f>J291</f>
        <v>0</v>
      </c>
      <c r="K290" s="47">
        <f t="shared" si="13"/>
        <v>0</v>
      </c>
    </row>
    <row r="291" spans="1:11" s="5" customFormat="1" ht="28.5" customHeight="1">
      <c r="A291" s="40"/>
      <c r="B291" s="203" t="s">
        <v>244</v>
      </c>
      <c r="C291" s="204" t="s">
        <v>54</v>
      </c>
      <c r="D291" s="204" t="s">
        <v>27</v>
      </c>
      <c r="E291" s="204" t="s">
        <v>403</v>
      </c>
      <c r="F291" s="202" t="s">
        <v>36</v>
      </c>
      <c r="G291" s="25" t="s">
        <v>14</v>
      </c>
      <c r="H291" s="30">
        <f>H292</f>
        <v>37592.7</v>
      </c>
      <c r="I291" s="17"/>
      <c r="J291" s="302">
        <f>J292</f>
        <v>0</v>
      </c>
      <c r="K291" s="48">
        <f t="shared" si="13"/>
        <v>0</v>
      </c>
    </row>
    <row r="292" spans="1:11" s="5" customFormat="1" ht="25.5">
      <c r="A292" s="40"/>
      <c r="B292" s="203" t="s">
        <v>127</v>
      </c>
      <c r="C292" s="204" t="s">
        <v>54</v>
      </c>
      <c r="D292" s="204" t="s">
        <v>27</v>
      </c>
      <c r="E292" s="204" t="s">
        <v>403</v>
      </c>
      <c r="F292" s="202" t="s">
        <v>91</v>
      </c>
      <c r="G292" s="26" t="s">
        <v>39</v>
      </c>
      <c r="H292" s="30">
        <v>37592.7</v>
      </c>
      <c r="I292" s="17"/>
      <c r="J292" s="302">
        <v>0</v>
      </c>
      <c r="K292" s="48">
        <f t="shared" si="13"/>
        <v>0</v>
      </c>
    </row>
    <row r="293" spans="1:11" s="5" customFormat="1" ht="15">
      <c r="A293" s="40"/>
      <c r="B293" s="268" t="s">
        <v>103</v>
      </c>
      <c r="C293" s="270" t="s">
        <v>54</v>
      </c>
      <c r="D293" s="270" t="s">
        <v>28</v>
      </c>
      <c r="E293" s="270"/>
      <c r="F293" s="270"/>
      <c r="G293" s="26"/>
      <c r="H293" s="29">
        <f>H294+H298</f>
        <v>1776</v>
      </c>
      <c r="I293" s="17"/>
      <c r="J293" s="301">
        <f>J294+J298</f>
        <v>14</v>
      </c>
      <c r="K293" s="47">
        <f aca="true" t="shared" si="15" ref="K293:K331">SUM(J293/H293*100)</f>
        <v>0.7882882882882882</v>
      </c>
    </row>
    <row r="294" spans="1:11" s="5" customFormat="1" ht="25.5">
      <c r="A294" s="40"/>
      <c r="B294" s="268" t="s">
        <v>78</v>
      </c>
      <c r="C294" s="270" t="s">
        <v>54</v>
      </c>
      <c r="D294" s="270" t="s">
        <v>79</v>
      </c>
      <c r="E294" s="270"/>
      <c r="F294" s="270"/>
      <c r="G294" s="26"/>
      <c r="H294" s="29">
        <f>H295</f>
        <v>200</v>
      </c>
      <c r="I294" s="17"/>
      <c r="J294" s="301">
        <f>J295</f>
        <v>0</v>
      </c>
      <c r="K294" s="47">
        <f t="shared" si="15"/>
        <v>0</v>
      </c>
    </row>
    <row r="295" spans="1:11" s="5" customFormat="1" ht="67.5" customHeight="1">
      <c r="A295" s="40"/>
      <c r="B295" s="268" t="s">
        <v>179</v>
      </c>
      <c r="C295" s="270" t="s">
        <v>54</v>
      </c>
      <c r="D295" s="270" t="s">
        <v>79</v>
      </c>
      <c r="E295" s="270" t="s">
        <v>158</v>
      </c>
      <c r="F295" s="274"/>
      <c r="G295" s="25"/>
      <c r="H295" s="29">
        <f>SUM(H297)</f>
        <v>200</v>
      </c>
      <c r="I295" s="17"/>
      <c r="J295" s="301">
        <f>SUM(J297)</f>
        <v>0</v>
      </c>
      <c r="K295" s="47">
        <f t="shared" si="15"/>
        <v>0</v>
      </c>
    </row>
    <row r="296" spans="1:11" s="5" customFormat="1" ht="25.5">
      <c r="A296" s="40"/>
      <c r="B296" s="272" t="s">
        <v>244</v>
      </c>
      <c r="C296" s="274" t="s">
        <v>54</v>
      </c>
      <c r="D296" s="274" t="s">
        <v>79</v>
      </c>
      <c r="E296" s="274" t="s">
        <v>158</v>
      </c>
      <c r="F296" s="270" t="s">
        <v>36</v>
      </c>
      <c r="G296" s="25"/>
      <c r="H296" s="30">
        <f>H297</f>
        <v>200</v>
      </c>
      <c r="I296" s="17"/>
      <c r="J296" s="302">
        <f>J297</f>
        <v>0</v>
      </c>
      <c r="K296" s="48">
        <f t="shared" si="15"/>
        <v>0</v>
      </c>
    </row>
    <row r="297" spans="1:11" s="5" customFormat="1" ht="24.75" customHeight="1">
      <c r="A297" s="40"/>
      <c r="B297" s="272" t="s">
        <v>127</v>
      </c>
      <c r="C297" s="274" t="s">
        <v>54</v>
      </c>
      <c r="D297" s="274" t="s">
        <v>79</v>
      </c>
      <c r="E297" s="274" t="s">
        <v>158</v>
      </c>
      <c r="F297" s="270" t="s">
        <v>91</v>
      </c>
      <c r="G297" s="25"/>
      <c r="H297" s="30">
        <v>200</v>
      </c>
      <c r="I297" s="17"/>
      <c r="J297" s="302">
        <v>0</v>
      </c>
      <c r="K297" s="48">
        <f t="shared" si="15"/>
        <v>0</v>
      </c>
    </row>
    <row r="298" spans="1:11" s="5" customFormat="1" ht="17.25" customHeight="1">
      <c r="A298" s="40"/>
      <c r="B298" s="268" t="s">
        <v>200</v>
      </c>
      <c r="C298" s="270" t="s">
        <v>54</v>
      </c>
      <c r="D298" s="270" t="s">
        <v>199</v>
      </c>
      <c r="E298" s="274"/>
      <c r="F298" s="274"/>
      <c r="G298" s="25"/>
      <c r="H298" s="29">
        <f>SUM(H302+H305+H308+H314+H317+H320+H323)</f>
        <v>1576</v>
      </c>
      <c r="I298" s="16" t="e">
        <f>SUM(#REF!+I299+#REF!+I308+#REF!)</f>
        <v>#REF!</v>
      </c>
      <c r="J298" s="301">
        <f>SUM(J302+J305+J308+J314+J317+J320+J323)</f>
        <v>14</v>
      </c>
      <c r="K298" s="48">
        <f t="shared" si="15"/>
        <v>0.8883248730964468</v>
      </c>
    </row>
    <row r="299" spans="1:11" s="5" customFormat="1" ht="40.5" customHeight="1" hidden="1">
      <c r="A299" s="40"/>
      <c r="B299" s="201" t="s">
        <v>209</v>
      </c>
      <c r="C299" s="202" t="s">
        <v>54</v>
      </c>
      <c r="D299" s="202" t="s">
        <v>199</v>
      </c>
      <c r="E299" s="204" t="s">
        <v>210</v>
      </c>
      <c r="F299" s="204"/>
      <c r="G299" s="25"/>
      <c r="H299" s="29">
        <f>SUM(H301)</f>
        <v>0</v>
      </c>
      <c r="I299" s="21" t="e">
        <f>SUM(I301)</f>
        <v>#REF!</v>
      </c>
      <c r="J299" s="301">
        <f>SUM(J301)</f>
        <v>0</v>
      </c>
      <c r="K299" s="48" t="e">
        <f t="shared" si="15"/>
        <v>#DIV/0!</v>
      </c>
    </row>
    <row r="300" spans="1:11" s="5" customFormat="1" ht="27" customHeight="1" hidden="1">
      <c r="A300" s="40"/>
      <c r="B300" s="203" t="s">
        <v>244</v>
      </c>
      <c r="C300" s="204" t="s">
        <v>54</v>
      </c>
      <c r="D300" s="204" t="s">
        <v>199</v>
      </c>
      <c r="E300" s="204" t="s">
        <v>210</v>
      </c>
      <c r="F300" s="202" t="s">
        <v>36</v>
      </c>
      <c r="G300" s="25"/>
      <c r="H300" s="30">
        <f>H301</f>
        <v>0</v>
      </c>
      <c r="I300" s="21"/>
      <c r="J300" s="302">
        <f>J301</f>
        <v>0</v>
      </c>
      <c r="K300" s="48" t="e">
        <f t="shared" si="15"/>
        <v>#DIV/0!</v>
      </c>
    </row>
    <row r="301" spans="1:11" s="5" customFormat="1" ht="25.5" hidden="1">
      <c r="A301" s="40"/>
      <c r="B301" s="203" t="s">
        <v>127</v>
      </c>
      <c r="C301" s="204" t="s">
        <v>54</v>
      </c>
      <c r="D301" s="204" t="s">
        <v>199</v>
      </c>
      <c r="E301" s="204" t="s">
        <v>210</v>
      </c>
      <c r="F301" s="202" t="s">
        <v>91</v>
      </c>
      <c r="G301" s="25"/>
      <c r="H301" s="30">
        <v>0</v>
      </c>
      <c r="I301" s="22" t="e">
        <f>SUM(#REF!)</f>
        <v>#REF!</v>
      </c>
      <c r="J301" s="302">
        <v>0</v>
      </c>
      <c r="K301" s="48" t="e">
        <f t="shared" si="15"/>
        <v>#DIV/0!</v>
      </c>
    </row>
    <row r="302" spans="1:11" s="4" customFormat="1" ht="42" customHeight="1">
      <c r="A302" s="40"/>
      <c r="B302" s="201" t="s">
        <v>378</v>
      </c>
      <c r="C302" s="202" t="s">
        <v>54</v>
      </c>
      <c r="D302" s="202" t="s">
        <v>199</v>
      </c>
      <c r="E302" s="202" t="s">
        <v>210</v>
      </c>
      <c r="F302" s="204"/>
      <c r="G302" s="26"/>
      <c r="H302" s="29">
        <f>SUM(H304)</f>
        <v>350</v>
      </c>
      <c r="I302" s="21">
        <f>SUM(I304)</f>
        <v>80</v>
      </c>
      <c r="J302" s="301">
        <f>SUM(J304)</f>
        <v>0</v>
      </c>
      <c r="K302" s="47">
        <f t="shared" si="15"/>
        <v>0</v>
      </c>
    </row>
    <row r="303" spans="1:11" s="4" customFormat="1" ht="25.5">
      <c r="A303" s="40"/>
      <c r="B303" s="203" t="s">
        <v>244</v>
      </c>
      <c r="C303" s="204" t="s">
        <v>54</v>
      </c>
      <c r="D303" s="204" t="s">
        <v>199</v>
      </c>
      <c r="E303" s="204" t="s">
        <v>210</v>
      </c>
      <c r="F303" s="202" t="s">
        <v>36</v>
      </c>
      <c r="G303" s="26"/>
      <c r="H303" s="30">
        <f>H304</f>
        <v>350</v>
      </c>
      <c r="I303" s="21"/>
      <c r="J303" s="302">
        <f>J304</f>
        <v>0</v>
      </c>
      <c r="K303" s="48">
        <f t="shared" si="15"/>
        <v>0</v>
      </c>
    </row>
    <row r="304" spans="1:11" s="4" customFormat="1" ht="28.5" customHeight="1">
      <c r="A304" s="40"/>
      <c r="B304" s="203" t="s">
        <v>127</v>
      </c>
      <c r="C304" s="204" t="s">
        <v>54</v>
      </c>
      <c r="D304" s="204" t="s">
        <v>199</v>
      </c>
      <c r="E304" s="204" t="s">
        <v>210</v>
      </c>
      <c r="F304" s="202" t="s">
        <v>91</v>
      </c>
      <c r="G304" s="25"/>
      <c r="H304" s="30">
        <v>350</v>
      </c>
      <c r="I304" s="22">
        <f>SUM(I306:I307)</f>
        <v>80</v>
      </c>
      <c r="J304" s="302">
        <v>0</v>
      </c>
      <c r="K304" s="48">
        <f t="shared" si="15"/>
        <v>0</v>
      </c>
    </row>
    <row r="305" spans="1:11" s="4" customFormat="1" ht="43.5" customHeight="1">
      <c r="A305" s="40"/>
      <c r="B305" s="201" t="s">
        <v>377</v>
      </c>
      <c r="C305" s="202" t="s">
        <v>54</v>
      </c>
      <c r="D305" s="202" t="s">
        <v>199</v>
      </c>
      <c r="E305" s="202" t="s">
        <v>150</v>
      </c>
      <c r="F305" s="270"/>
      <c r="G305" s="26"/>
      <c r="H305" s="29">
        <f>SUM(H307)</f>
        <v>150</v>
      </c>
      <c r="I305" s="21">
        <f>SUM(I307)</f>
        <v>80</v>
      </c>
      <c r="J305" s="301">
        <f>SUM(J307)</f>
        <v>14</v>
      </c>
      <c r="K305" s="47">
        <f>SUM(J305/H305*100)</f>
        <v>9.333333333333334</v>
      </c>
    </row>
    <row r="306" spans="1:11" s="4" customFormat="1" ht="25.5">
      <c r="A306" s="40"/>
      <c r="B306" s="203" t="s">
        <v>244</v>
      </c>
      <c r="C306" s="204" t="s">
        <v>54</v>
      </c>
      <c r="D306" s="204" t="s">
        <v>199</v>
      </c>
      <c r="E306" s="204" t="s">
        <v>150</v>
      </c>
      <c r="F306" s="270" t="s">
        <v>36</v>
      </c>
      <c r="G306" s="26"/>
      <c r="H306" s="30">
        <f>H307</f>
        <v>150</v>
      </c>
      <c r="I306" s="21"/>
      <c r="J306" s="302">
        <f>J307</f>
        <v>14</v>
      </c>
      <c r="K306" s="48">
        <f>SUM(J306/H306*100)</f>
        <v>9.333333333333334</v>
      </c>
    </row>
    <row r="307" spans="1:11" s="4" customFormat="1" ht="28.5" customHeight="1">
      <c r="A307" s="40"/>
      <c r="B307" s="203" t="s">
        <v>127</v>
      </c>
      <c r="C307" s="204" t="s">
        <v>54</v>
      </c>
      <c r="D307" s="204" t="s">
        <v>199</v>
      </c>
      <c r="E307" s="204" t="s">
        <v>150</v>
      </c>
      <c r="F307" s="270" t="s">
        <v>91</v>
      </c>
      <c r="G307" s="25"/>
      <c r="H307" s="30">
        <v>150</v>
      </c>
      <c r="I307" s="22">
        <f>SUM(I309:I310)</f>
        <v>80</v>
      </c>
      <c r="J307" s="302">
        <v>14</v>
      </c>
      <c r="K307" s="48">
        <f>SUM(J307/H307*100)</f>
        <v>9.333333333333334</v>
      </c>
    </row>
    <row r="308" spans="1:11" s="4" customFormat="1" ht="78" customHeight="1">
      <c r="A308" s="40"/>
      <c r="B308" s="201" t="s">
        <v>216</v>
      </c>
      <c r="C308" s="202" t="s">
        <v>54</v>
      </c>
      <c r="D308" s="202" t="s">
        <v>199</v>
      </c>
      <c r="E308" s="202" t="s">
        <v>152</v>
      </c>
      <c r="F308" s="270"/>
      <c r="G308" s="26"/>
      <c r="H308" s="29">
        <f>SUM(H310)</f>
        <v>186</v>
      </c>
      <c r="I308" s="21">
        <f>SUM(I310)</f>
        <v>80</v>
      </c>
      <c r="J308" s="301">
        <f>SUM(J310)</f>
        <v>0</v>
      </c>
      <c r="K308" s="47">
        <f t="shared" si="15"/>
        <v>0</v>
      </c>
    </row>
    <row r="309" spans="1:11" s="4" customFormat="1" ht="25.5">
      <c r="A309" s="40"/>
      <c r="B309" s="203" t="s">
        <v>244</v>
      </c>
      <c r="C309" s="204" t="s">
        <v>54</v>
      </c>
      <c r="D309" s="204" t="s">
        <v>199</v>
      </c>
      <c r="E309" s="204" t="s">
        <v>152</v>
      </c>
      <c r="F309" s="270" t="s">
        <v>36</v>
      </c>
      <c r="G309" s="26"/>
      <c r="H309" s="30">
        <f>H310</f>
        <v>186</v>
      </c>
      <c r="I309" s="21"/>
      <c r="J309" s="302">
        <f>J310</f>
        <v>0</v>
      </c>
      <c r="K309" s="48">
        <f t="shared" si="15"/>
        <v>0</v>
      </c>
    </row>
    <row r="310" spans="1:11" s="4" customFormat="1" ht="28.5" customHeight="1">
      <c r="A310" s="40"/>
      <c r="B310" s="203" t="s">
        <v>127</v>
      </c>
      <c r="C310" s="204" t="s">
        <v>54</v>
      </c>
      <c r="D310" s="204" t="s">
        <v>199</v>
      </c>
      <c r="E310" s="204" t="s">
        <v>152</v>
      </c>
      <c r="F310" s="270" t="s">
        <v>91</v>
      </c>
      <c r="G310" s="25"/>
      <c r="H310" s="30">
        <v>186</v>
      </c>
      <c r="I310" s="22">
        <f>SUM(I312:I313)</f>
        <v>80</v>
      </c>
      <c r="J310" s="302">
        <v>0</v>
      </c>
      <c r="K310" s="48">
        <f t="shared" si="15"/>
        <v>0</v>
      </c>
    </row>
    <row r="311" spans="1:11" s="4" customFormat="1" ht="80.25" customHeight="1" hidden="1">
      <c r="A311" s="40"/>
      <c r="B311" s="201" t="s">
        <v>223</v>
      </c>
      <c r="C311" s="202" t="s">
        <v>54</v>
      </c>
      <c r="D311" s="202" t="s">
        <v>199</v>
      </c>
      <c r="E311" s="202" t="s">
        <v>151</v>
      </c>
      <c r="F311" s="202"/>
      <c r="G311" s="25"/>
      <c r="H311" s="30">
        <f>H312</f>
        <v>0</v>
      </c>
      <c r="I311" s="22"/>
      <c r="J311" s="302">
        <f>J312</f>
        <v>0</v>
      </c>
      <c r="K311" s="47" t="e">
        <f t="shared" si="15"/>
        <v>#DIV/0!</v>
      </c>
    </row>
    <row r="312" spans="1:11" s="4" customFormat="1" ht="25.5" customHeight="1" hidden="1">
      <c r="A312" s="40"/>
      <c r="B312" s="203" t="s">
        <v>244</v>
      </c>
      <c r="C312" s="204" t="s">
        <v>54</v>
      </c>
      <c r="D312" s="204" t="s">
        <v>199</v>
      </c>
      <c r="E312" s="204" t="s">
        <v>151</v>
      </c>
      <c r="F312" s="202" t="s">
        <v>36</v>
      </c>
      <c r="G312" s="25"/>
      <c r="H312" s="30">
        <f>H313</f>
        <v>0</v>
      </c>
      <c r="I312" s="22">
        <v>20</v>
      </c>
      <c r="J312" s="302">
        <f>J313</f>
        <v>0</v>
      </c>
      <c r="K312" s="48" t="e">
        <f t="shared" si="15"/>
        <v>#DIV/0!</v>
      </c>
    </row>
    <row r="313" spans="1:11" s="4" customFormat="1" ht="27.75" customHeight="1" hidden="1">
      <c r="A313" s="40"/>
      <c r="B313" s="203" t="s">
        <v>127</v>
      </c>
      <c r="C313" s="204" t="s">
        <v>54</v>
      </c>
      <c r="D313" s="204" t="s">
        <v>199</v>
      </c>
      <c r="E313" s="204" t="s">
        <v>151</v>
      </c>
      <c r="F313" s="202" t="s">
        <v>91</v>
      </c>
      <c r="G313" s="25"/>
      <c r="H313" s="30">
        <v>0</v>
      </c>
      <c r="I313" s="22">
        <v>60</v>
      </c>
      <c r="J313" s="302">
        <v>0</v>
      </c>
      <c r="K313" s="48" t="e">
        <f t="shared" si="15"/>
        <v>#DIV/0!</v>
      </c>
    </row>
    <row r="314" spans="1:11" s="4" customFormat="1" ht="115.5" customHeight="1">
      <c r="A314" s="40"/>
      <c r="B314" s="213" t="s">
        <v>217</v>
      </c>
      <c r="C314" s="202" t="s">
        <v>54</v>
      </c>
      <c r="D314" s="202" t="s">
        <v>199</v>
      </c>
      <c r="E314" s="202" t="s">
        <v>218</v>
      </c>
      <c r="F314" s="202"/>
      <c r="G314" s="49"/>
      <c r="H314" s="51">
        <f>SUM(H316)</f>
        <v>130</v>
      </c>
      <c r="I314" s="22"/>
      <c r="J314" s="302">
        <f>J315</f>
        <v>0</v>
      </c>
      <c r="K314" s="48">
        <f aca="true" t="shared" si="16" ref="K314:K322">SUM(J314/H314*100)</f>
        <v>0</v>
      </c>
    </row>
    <row r="315" spans="1:11" s="4" customFormat="1" ht="25.5" customHeight="1">
      <c r="A315" s="40"/>
      <c r="B315" s="203" t="s">
        <v>244</v>
      </c>
      <c r="C315" s="204" t="s">
        <v>54</v>
      </c>
      <c r="D315" s="204" t="s">
        <v>199</v>
      </c>
      <c r="E315" s="204" t="s">
        <v>218</v>
      </c>
      <c r="F315" s="202" t="s">
        <v>36</v>
      </c>
      <c r="G315" s="49"/>
      <c r="H315" s="52">
        <f>H316</f>
        <v>130</v>
      </c>
      <c r="I315" s="22"/>
      <c r="J315" s="302">
        <f>J316</f>
        <v>0</v>
      </c>
      <c r="K315" s="48">
        <f t="shared" si="16"/>
        <v>0</v>
      </c>
    </row>
    <row r="316" spans="1:11" s="4" customFormat="1" ht="33" customHeight="1">
      <c r="A316" s="40"/>
      <c r="B316" s="203" t="s">
        <v>127</v>
      </c>
      <c r="C316" s="204" t="s">
        <v>54</v>
      </c>
      <c r="D316" s="204" t="s">
        <v>199</v>
      </c>
      <c r="E316" s="204" t="s">
        <v>218</v>
      </c>
      <c r="F316" s="202" t="s">
        <v>91</v>
      </c>
      <c r="G316" s="50"/>
      <c r="H316" s="52">
        <v>130</v>
      </c>
      <c r="I316" s="22"/>
      <c r="J316" s="302">
        <v>0</v>
      </c>
      <c r="K316" s="48">
        <f t="shared" si="16"/>
        <v>0</v>
      </c>
    </row>
    <row r="317" spans="1:11" s="4" customFormat="1" ht="80.25" customHeight="1">
      <c r="A317" s="40"/>
      <c r="B317" s="201" t="s">
        <v>225</v>
      </c>
      <c r="C317" s="202" t="s">
        <v>54</v>
      </c>
      <c r="D317" s="202" t="s">
        <v>199</v>
      </c>
      <c r="E317" s="202" t="s">
        <v>224</v>
      </c>
      <c r="F317" s="202"/>
      <c r="G317" s="49"/>
      <c r="H317" s="51">
        <f>SUM(H319)</f>
        <v>130</v>
      </c>
      <c r="I317" s="22"/>
      <c r="J317" s="302">
        <f>J318</f>
        <v>0</v>
      </c>
      <c r="K317" s="48">
        <f t="shared" si="16"/>
        <v>0</v>
      </c>
    </row>
    <row r="318" spans="1:11" s="4" customFormat="1" ht="25.5" customHeight="1">
      <c r="A318" s="40"/>
      <c r="B318" s="203" t="s">
        <v>244</v>
      </c>
      <c r="C318" s="204" t="s">
        <v>54</v>
      </c>
      <c r="D318" s="204" t="s">
        <v>199</v>
      </c>
      <c r="E318" s="204" t="s">
        <v>224</v>
      </c>
      <c r="F318" s="202" t="s">
        <v>36</v>
      </c>
      <c r="G318" s="49"/>
      <c r="H318" s="52">
        <f>H319</f>
        <v>130</v>
      </c>
      <c r="I318" s="22"/>
      <c r="J318" s="302">
        <f>J319</f>
        <v>0</v>
      </c>
      <c r="K318" s="48">
        <f t="shared" si="16"/>
        <v>0</v>
      </c>
    </row>
    <row r="319" spans="1:11" s="4" customFormat="1" ht="33" customHeight="1">
      <c r="A319" s="40"/>
      <c r="B319" s="203" t="s">
        <v>127</v>
      </c>
      <c r="C319" s="204" t="s">
        <v>54</v>
      </c>
      <c r="D319" s="204" t="s">
        <v>199</v>
      </c>
      <c r="E319" s="204" t="s">
        <v>224</v>
      </c>
      <c r="F319" s="202" t="s">
        <v>91</v>
      </c>
      <c r="G319" s="50"/>
      <c r="H319" s="52">
        <v>130</v>
      </c>
      <c r="I319" s="22"/>
      <c r="J319" s="302">
        <v>0</v>
      </c>
      <c r="K319" s="48">
        <f t="shared" si="16"/>
        <v>0</v>
      </c>
    </row>
    <row r="320" spans="1:11" s="4" customFormat="1" ht="55.5" customHeight="1">
      <c r="A320" s="40"/>
      <c r="B320" s="201" t="s">
        <v>369</v>
      </c>
      <c r="C320" s="202" t="s">
        <v>54</v>
      </c>
      <c r="D320" s="202" t="s">
        <v>199</v>
      </c>
      <c r="E320" s="202" t="s">
        <v>370</v>
      </c>
      <c r="F320" s="202"/>
      <c r="G320" s="49"/>
      <c r="H320" s="51">
        <f>SUM(H322)</f>
        <v>100</v>
      </c>
      <c r="I320" s="22"/>
      <c r="J320" s="302">
        <f>J321</f>
        <v>0</v>
      </c>
      <c r="K320" s="48">
        <f t="shared" si="16"/>
        <v>0</v>
      </c>
    </row>
    <row r="321" spans="1:11" s="4" customFormat="1" ht="25.5" customHeight="1">
      <c r="A321" s="40"/>
      <c r="B321" s="203" t="s">
        <v>244</v>
      </c>
      <c r="C321" s="204" t="s">
        <v>54</v>
      </c>
      <c r="D321" s="204" t="s">
        <v>199</v>
      </c>
      <c r="E321" s="204" t="s">
        <v>370</v>
      </c>
      <c r="F321" s="202" t="s">
        <v>36</v>
      </c>
      <c r="G321" s="49"/>
      <c r="H321" s="52">
        <f>H322</f>
        <v>100</v>
      </c>
      <c r="I321" s="22"/>
      <c r="J321" s="302">
        <f>J322</f>
        <v>0</v>
      </c>
      <c r="K321" s="48">
        <f t="shared" si="16"/>
        <v>0</v>
      </c>
    </row>
    <row r="322" spans="1:11" s="4" customFormat="1" ht="33" customHeight="1">
      <c r="A322" s="40"/>
      <c r="B322" s="203" t="s">
        <v>127</v>
      </c>
      <c r="C322" s="204" t="s">
        <v>54</v>
      </c>
      <c r="D322" s="204" t="s">
        <v>199</v>
      </c>
      <c r="E322" s="204" t="s">
        <v>370</v>
      </c>
      <c r="F322" s="202" t="s">
        <v>91</v>
      </c>
      <c r="G322" s="50"/>
      <c r="H322" s="52">
        <v>100</v>
      </c>
      <c r="I322" s="22"/>
      <c r="J322" s="302">
        <v>0</v>
      </c>
      <c r="K322" s="48">
        <f t="shared" si="16"/>
        <v>0</v>
      </c>
    </row>
    <row r="323" spans="1:11" s="4" customFormat="1" ht="88.5" customHeight="1">
      <c r="A323" s="40"/>
      <c r="B323" s="201" t="s">
        <v>371</v>
      </c>
      <c r="C323" s="202" t="s">
        <v>54</v>
      </c>
      <c r="D323" s="202" t="s">
        <v>199</v>
      </c>
      <c r="E323" s="202" t="s">
        <v>372</v>
      </c>
      <c r="F323" s="202"/>
      <c r="G323" s="49"/>
      <c r="H323" s="51">
        <f>SUM(H325)</f>
        <v>530</v>
      </c>
      <c r="I323" s="22"/>
      <c r="J323" s="302">
        <f>J324</f>
        <v>0</v>
      </c>
      <c r="K323" s="48">
        <f t="shared" si="15"/>
        <v>0</v>
      </c>
    </row>
    <row r="324" spans="1:11" s="4" customFormat="1" ht="25.5" customHeight="1">
      <c r="A324" s="40"/>
      <c r="B324" s="203" t="s">
        <v>244</v>
      </c>
      <c r="C324" s="204" t="s">
        <v>54</v>
      </c>
      <c r="D324" s="204" t="s">
        <v>199</v>
      </c>
      <c r="E324" s="204" t="s">
        <v>372</v>
      </c>
      <c r="F324" s="202" t="s">
        <v>36</v>
      </c>
      <c r="G324" s="49"/>
      <c r="H324" s="52">
        <f>H325</f>
        <v>530</v>
      </c>
      <c r="I324" s="22"/>
      <c r="J324" s="302">
        <f>J325</f>
        <v>0</v>
      </c>
      <c r="K324" s="48">
        <f>SUM(J324/H324*100)</f>
        <v>0</v>
      </c>
    </row>
    <row r="325" spans="1:11" s="4" customFormat="1" ht="33" customHeight="1">
      <c r="A325" s="40"/>
      <c r="B325" s="203" t="s">
        <v>127</v>
      </c>
      <c r="C325" s="204" t="s">
        <v>54</v>
      </c>
      <c r="D325" s="204" t="s">
        <v>199</v>
      </c>
      <c r="E325" s="204" t="s">
        <v>372</v>
      </c>
      <c r="F325" s="202" t="s">
        <v>91</v>
      </c>
      <c r="G325" s="50"/>
      <c r="H325" s="52">
        <v>530</v>
      </c>
      <c r="I325" s="22"/>
      <c r="J325" s="302">
        <v>0</v>
      </c>
      <c r="K325" s="48">
        <f t="shared" si="15"/>
        <v>0</v>
      </c>
    </row>
    <row r="326" spans="1:11" s="4" customFormat="1" ht="15.75" customHeight="1">
      <c r="A326" s="40"/>
      <c r="B326" s="268" t="s">
        <v>104</v>
      </c>
      <c r="C326" s="270" t="s">
        <v>54</v>
      </c>
      <c r="D326" s="270" t="s">
        <v>118</v>
      </c>
      <c r="E326" s="270"/>
      <c r="F326" s="270"/>
      <c r="G326" s="26"/>
      <c r="H326" s="29">
        <f>SUM(H327+H338)</f>
        <v>18330</v>
      </c>
      <c r="I326" s="22"/>
      <c r="J326" s="301">
        <f>SUM(J327+J338)</f>
        <v>2383.5</v>
      </c>
      <c r="K326" s="47">
        <f t="shared" si="15"/>
        <v>13.00327332242226</v>
      </c>
    </row>
    <row r="327" spans="1:11" s="4" customFormat="1" ht="20.25" customHeight="1">
      <c r="A327" s="40"/>
      <c r="B327" s="284" t="s">
        <v>29</v>
      </c>
      <c r="C327" s="270" t="s">
        <v>54</v>
      </c>
      <c r="D327" s="270" t="s">
        <v>30</v>
      </c>
      <c r="E327" s="270"/>
      <c r="F327" s="270"/>
      <c r="G327" s="26"/>
      <c r="H327" s="29">
        <f>SUM(H328)</f>
        <v>8780</v>
      </c>
      <c r="I327" s="22"/>
      <c r="J327" s="301">
        <f>SUM(J328)</f>
        <v>2215</v>
      </c>
      <c r="K327" s="47">
        <f t="shared" si="15"/>
        <v>25.22779043280182</v>
      </c>
    </row>
    <row r="328" spans="1:11" s="5" customFormat="1" ht="54.75" customHeight="1">
      <c r="A328" s="40"/>
      <c r="B328" s="268" t="s">
        <v>180</v>
      </c>
      <c r="C328" s="269" t="s">
        <v>54</v>
      </c>
      <c r="D328" s="270" t="s">
        <v>30</v>
      </c>
      <c r="E328" s="270" t="s">
        <v>153</v>
      </c>
      <c r="F328" s="270"/>
      <c r="G328" s="26"/>
      <c r="H328" s="31">
        <f>H330</f>
        <v>8780</v>
      </c>
      <c r="I328" s="23">
        <f>I330</f>
        <v>17080</v>
      </c>
      <c r="J328" s="306">
        <f>J330</f>
        <v>2215</v>
      </c>
      <c r="K328" s="47">
        <f t="shared" si="15"/>
        <v>25.22779043280182</v>
      </c>
    </row>
    <row r="329" spans="1:11" s="5" customFormat="1" ht="27.75" customHeight="1">
      <c r="A329" s="40"/>
      <c r="B329" s="272" t="s">
        <v>244</v>
      </c>
      <c r="C329" s="273" t="s">
        <v>54</v>
      </c>
      <c r="D329" s="274" t="s">
        <v>30</v>
      </c>
      <c r="E329" s="274" t="s">
        <v>153</v>
      </c>
      <c r="F329" s="270" t="s">
        <v>36</v>
      </c>
      <c r="G329" s="25"/>
      <c r="H329" s="32">
        <f>H330</f>
        <v>8780</v>
      </c>
      <c r="I329" s="23"/>
      <c r="J329" s="307">
        <f>J330</f>
        <v>2215</v>
      </c>
      <c r="K329" s="48">
        <f t="shared" si="15"/>
        <v>25.22779043280182</v>
      </c>
    </row>
    <row r="330" spans="1:11" s="5" customFormat="1" ht="25.5">
      <c r="A330" s="40"/>
      <c r="B330" s="272" t="s">
        <v>127</v>
      </c>
      <c r="C330" s="273" t="s">
        <v>54</v>
      </c>
      <c r="D330" s="274" t="s">
        <v>30</v>
      </c>
      <c r="E330" s="274" t="s">
        <v>153</v>
      </c>
      <c r="F330" s="270" t="s">
        <v>91</v>
      </c>
      <c r="G330" s="25"/>
      <c r="H330" s="32">
        <v>8780</v>
      </c>
      <c r="I330" s="23">
        <f>SUM(I334:I337)</f>
        <v>17080</v>
      </c>
      <c r="J330" s="307">
        <v>2215</v>
      </c>
      <c r="K330" s="48">
        <f t="shared" si="15"/>
        <v>25.22779043280182</v>
      </c>
    </row>
    <row r="331" spans="1:11" s="5" customFormat="1" ht="27" customHeight="1" hidden="1">
      <c r="A331" s="40"/>
      <c r="B331" s="272" t="s">
        <v>138</v>
      </c>
      <c r="C331" s="274" t="s">
        <v>54</v>
      </c>
      <c r="D331" s="274" t="s">
        <v>30</v>
      </c>
      <c r="E331" s="274" t="s">
        <v>153</v>
      </c>
      <c r="F331" s="274" t="s">
        <v>80</v>
      </c>
      <c r="G331" s="25"/>
      <c r="H331" s="32">
        <f>H332+H335+H336</f>
        <v>10361.9</v>
      </c>
      <c r="I331" s="23"/>
      <c r="J331" s="307">
        <f>J332+J335+J336</f>
        <v>10361.9</v>
      </c>
      <c r="K331" s="48">
        <f t="shared" si="15"/>
        <v>100</v>
      </c>
    </row>
    <row r="332" spans="1:11" s="5" customFormat="1" ht="15" hidden="1">
      <c r="A332" s="40"/>
      <c r="B332" s="272" t="s">
        <v>45</v>
      </c>
      <c r="C332" s="274" t="s">
        <v>54</v>
      </c>
      <c r="D332" s="274" t="s">
        <v>30</v>
      </c>
      <c r="E332" s="274" t="s">
        <v>153</v>
      </c>
      <c r="F332" s="274" t="s">
        <v>80</v>
      </c>
      <c r="G332" s="26" t="s">
        <v>38</v>
      </c>
      <c r="H332" s="32">
        <f>H333+H334</f>
        <v>1589.8</v>
      </c>
      <c r="I332" s="23"/>
      <c r="J332" s="307">
        <f>J333+J334</f>
        <v>1589.8</v>
      </c>
      <c r="K332" s="45"/>
    </row>
    <row r="333" spans="1:11" s="5" customFormat="1" ht="14.25" customHeight="1" hidden="1">
      <c r="A333" s="40"/>
      <c r="B333" s="272" t="s">
        <v>9</v>
      </c>
      <c r="C333" s="274" t="s">
        <v>54</v>
      </c>
      <c r="D333" s="274" t="s">
        <v>30</v>
      </c>
      <c r="E333" s="274" t="s">
        <v>153</v>
      </c>
      <c r="F333" s="274" t="s">
        <v>80</v>
      </c>
      <c r="G333" s="25" t="s">
        <v>10</v>
      </c>
      <c r="H333" s="32"/>
      <c r="I333" s="23"/>
      <c r="J333" s="307"/>
      <c r="K333" s="45"/>
    </row>
    <row r="334" spans="1:11" s="5" customFormat="1" ht="15" hidden="1">
      <c r="A334" s="40"/>
      <c r="B334" s="272" t="s">
        <v>142</v>
      </c>
      <c r="C334" s="274" t="s">
        <v>54</v>
      </c>
      <c r="D334" s="274" t="s">
        <v>30</v>
      </c>
      <c r="E334" s="274" t="s">
        <v>153</v>
      </c>
      <c r="F334" s="274" t="s">
        <v>80</v>
      </c>
      <c r="G334" s="25" t="s">
        <v>15</v>
      </c>
      <c r="H334" s="32">
        <v>1589.8</v>
      </c>
      <c r="I334" s="18">
        <v>6580</v>
      </c>
      <c r="J334" s="307">
        <v>1589.8</v>
      </c>
      <c r="K334" s="45"/>
    </row>
    <row r="335" spans="1:11" s="5" customFormat="1" ht="15" hidden="1">
      <c r="A335" s="40"/>
      <c r="B335" s="272" t="s">
        <v>129</v>
      </c>
      <c r="C335" s="274" t="s">
        <v>54</v>
      </c>
      <c r="D335" s="274" t="s">
        <v>30</v>
      </c>
      <c r="E335" s="274" t="s">
        <v>153</v>
      </c>
      <c r="F335" s="274" t="s">
        <v>80</v>
      </c>
      <c r="G335" s="25" t="s">
        <v>17</v>
      </c>
      <c r="H335" s="30">
        <v>8772.1</v>
      </c>
      <c r="I335" s="17">
        <v>3000</v>
      </c>
      <c r="J335" s="302">
        <v>8772.1</v>
      </c>
      <c r="K335" s="45"/>
    </row>
    <row r="336" spans="1:11" s="5" customFormat="1" ht="15" customHeight="1" hidden="1">
      <c r="A336" s="40"/>
      <c r="B336" s="272" t="s">
        <v>41</v>
      </c>
      <c r="C336" s="274" t="s">
        <v>54</v>
      </c>
      <c r="D336" s="274" t="s">
        <v>30</v>
      </c>
      <c r="E336" s="274" t="s">
        <v>153</v>
      </c>
      <c r="F336" s="274" t="s">
        <v>80</v>
      </c>
      <c r="G336" s="26" t="s">
        <v>39</v>
      </c>
      <c r="H336" s="30">
        <f>H337</f>
        <v>0</v>
      </c>
      <c r="I336" s="17"/>
      <c r="J336" s="302">
        <f>J337</f>
        <v>0</v>
      </c>
      <c r="K336" s="45"/>
    </row>
    <row r="337" spans="1:11" s="4" customFormat="1" ht="14.25" customHeight="1" hidden="1">
      <c r="A337" s="40"/>
      <c r="B337" s="272" t="s">
        <v>18</v>
      </c>
      <c r="C337" s="274" t="s">
        <v>54</v>
      </c>
      <c r="D337" s="274" t="s">
        <v>30</v>
      </c>
      <c r="E337" s="274" t="s">
        <v>153</v>
      </c>
      <c r="F337" s="274" t="s">
        <v>80</v>
      </c>
      <c r="G337" s="25" t="s">
        <v>19</v>
      </c>
      <c r="H337" s="30"/>
      <c r="I337" s="17">
        <v>7500</v>
      </c>
      <c r="J337" s="302"/>
      <c r="K337" s="44"/>
    </row>
    <row r="338" spans="1:11" s="4" customFormat="1" ht="17.25" customHeight="1">
      <c r="A338" s="40"/>
      <c r="B338" s="271" t="s">
        <v>188</v>
      </c>
      <c r="C338" s="270" t="s">
        <v>54</v>
      </c>
      <c r="D338" s="270" t="s">
        <v>31</v>
      </c>
      <c r="E338" s="274"/>
      <c r="F338" s="274"/>
      <c r="G338" s="25"/>
      <c r="H338" s="29">
        <f>H339</f>
        <v>9550</v>
      </c>
      <c r="I338" s="17"/>
      <c r="J338" s="301">
        <f>J339</f>
        <v>168.5</v>
      </c>
      <c r="K338" s="47">
        <f>SUM(J338/H338*100)</f>
        <v>1.7643979057591623</v>
      </c>
    </row>
    <row r="339" spans="1:11" s="4" customFormat="1" ht="27.75" customHeight="1">
      <c r="A339" s="40"/>
      <c r="B339" s="268" t="s">
        <v>181</v>
      </c>
      <c r="C339" s="269" t="s">
        <v>54</v>
      </c>
      <c r="D339" s="270" t="s">
        <v>31</v>
      </c>
      <c r="E339" s="270" t="s">
        <v>154</v>
      </c>
      <c r="F339" s="270"/>
      <c r="G339" s="26"/>
      <c r="H339" s="31">
        <f>H341</f>
        <v>9550</v>
      </c>
      <c r="I339" s="17"/>
      <c r="J339" s="306">
        <f>J341</f>
        <v>168.5</v>
      </c>
      <c r="K339" s="47">
        <f aca="true" t="shared" si="17" ref="K339:K383">SUM(J339/H339*100)</f>
        <v>1.7643979057591623</v>
      </c>
    </row>
    <row r="340" spans="1:11" s="4" customFormat="1" ht="25.5">
      <c r="A340" s="40"/>
      <c r="B340" s="272" t="s">
        <v>244</v>
      </c>
      <c r="C340" s="273" t="s">
        <v>54</v>
      </c>
      <c r="D340" s="274" t="s">
        <v>31</v>
      </c>
      <c r="E340" s="274" t="s">
        <v>154</v>
      </c>
      <c r="F340" s="270" t="s">
        <v>36</v>
      </c>
      <c r="G340" s="25"/>
      <c r="H340" s="32">
        <f>H341</f>
        <v>9550</v>
      </c>
      <c r="I340" s="17"/>
      <c r="J340" s="307">
        <f>J341</f>
        <v>168.5</v>
      </c>
      <c r="K340" s="48">
        <f t="shared" si="17"/>
        <v>1.7643979057591623</v>
      </c>
    </row>
    <row r="341" spans="1:11" s="4" customFormat="1" ht="27" customHeight="1">
      <c r="A341" s="40"/>
      <c r="B341" s="272" t="s">
        <v>127</v>
      </c>
      <c r="C341" s="273" t="s">
        <v>54</v>
      </c>
      <c r="D341" s="274" t="s">
        <v>31</v>
      </c>
      <c r="E341" s="274" t="s">
        <v>154</v>
      </c>
      <c r="F341" s="270" t="s">
        <v>91</v>
      </c>
      <c r="G341" s="25"/>
      <c r="H341" s="32">
        <v>9550</v>
      </c>
      <c r="I341" s="17"/>
      <c r="J341" s="307">
        <v>168.5</v>
      </c>
      <c r="K341" s="48">
        <f t="shared" si="17"/>
        <v>1.7643979057591623</v>
      </c>
    </row>
    <row r="342" spans="1:11" s="4" customFormat="1" ht="80.25" customHeight="1" hidden="1">
      <c r="A342" s="40"/>
      <c r="B342" s="201" t="s">
        <v>211</v>
      </c>
      <c r="C342" s="202" t="s">
        <v>54</v>
      </c>
      <c r="D342" s="202" t="s">
        <v>31</v>
      </c>
      <c r="E342" s="202" t="s">
        <v>151</v>
      </c>
      <c r="F342" s="204"/>
      <c r="G342" s="25"/>
      <c r="H342" s="31">
        <f>H343</f>
        <v>0</v>
      </c>
      <c r="I342" s="16"/>
      <c r="J342" s="306">
        <f>J343</f>
        <v>0</v>
      </c>
      <c r="K342" s="47" t="e">
        <f t="shared" si="17"/>
        <v>#DIV/0!</v>
      </c>
    </row>
    <row r="343" spans="1:11" s="4" customFormat="1" ht="27" customHeight="1" hidden="1">
      <c r="A343" s="40"/>
      <c r="B343" s="203" t="s">
        <v>244</v>
      </c>
      <c r="C343" s="204" t="s">
        <v>54</v>
      </c>
      <c r="D343" s="204" t="s">
        <v>31</v>
      </c>
      <c r="E343" s="204" t="s">
        <v>151</v>
      </c>
      <c r="F343" s="202" t="s">
        <v>36</v>
      </c>
      <c r="G343" s="25" t="s">
        <v>10</v>
      </c>
      <c r="H343" s="32">
        <f>H344</f>
        <v>0</v>
      </c>
      <c r="I343" s="17"/>
      <c r="J343" s="307">
        <f>J344</f>
        <v>0</v>
      </c>
      <c r="K343" s="48" t="e">
        <f t="shared" si="17"/>
        <v>#DIV/0!</v>
      </c>
    </row>
    <row r="344" spans="1:11" s="4" customFormat="1" ht="25.5" hidden="1">
      <c r="A344" s="40"/>
      <c r="B344" s="203" t="s">
        <v>127</v>
      </c>
      <c r="C344" s="204" t="s">
        <v>54</v>
      </c>
      <c r="D344" s="204" t="s">
        <v>31</v>
      </c>
      <c r="E344" s="204" t="s">
        <v>151</v>
      </c>
      <c r="F344" s="202" t="s">
        <v>91</v>
      </c>
      <c r="G344" s="25" t="s">
        <v>15</v>
      </c>
      <c r="H344" s="32">
        <v>0</v>
      </c>
      <c r="I344" s="17"/>
      <c r="J344" s="307">
        <v>0</v>
      </c>
      <c r="K344" s="48" t="e">
        <f t="shared" si="17"/>
        <v>#DIV/0!</v>
      </c>
    </row>
    <row r="345" spans="1:11" s="4" customFormat="1" ht="15">
      <c r="A345" s="40"/>
      <c r="B345" s="268" t="s">
        <v>119</v>
      </c>
      <c r="C345" s="270" t="s">
        <v>54</v>
      </c>
      <c r="D345" s="270" t="s">
        <v>107</v>
      </c>
      <c r="E345" s="270"/>
      <c r="F345" s="270"/>
      <c r="G345" s="26"/>
      <c r="H345" s="29">
        <f>SUM(H346+H350+H354)</f>
        <v>26714</v>
      </c>
      <c r="I345" s="17"/>
      <c r="J345" s="301">
        <f>SUM(J346+J350+J354)</f>
        <v>5163.299999999999</v>
      </c>
      <c r="K345" s="47">
        <f t="shared" si="17"/>
        <v>19.32806767986823</v>
      </c>
    </row>
    <row r="346" spans="1:11" s="4" customFormat="1" ht="14.25">
      <c r="A346" s="41"/>
      <c r="B346" s="201" t="s">
        <v>212</v>
      </c>
      <c r="C346" s="202" t="s">
        <v>54</v>
      </c>
      <c r="D346" s="202" t="s">
        <v>213</v>
      </c>
      <c r="E346" s="202"/>
      <c r="F346" s="204"/>
      <c r="G346" s="26"/>
      <c r="H346" s="31">
        <f>SUM(H347)</f>
        <v>683.5</v>
      </c>
      <c r="I346" s="19">
        <f>SUM(I347)</f>
        <v>83</v>
      </c>
      <c r="J346" s="306">
        <f>SUM(J347)</f>
        <v>170.9</v>
      </c>
      <c r="K346" s="47">
        <f t="shared" si="17"/>
        <v>25.003657644476956</v>
      </c>
    </row>
    <row r="347" spans="1:11" s="4" customFormat="1" ht="39.75" customHeight="1">
      <c r="A347" s="41"/>
      <c r="B347" s="201" t="s">
        <v>219</v>
      </c>
      <c r="C347" s="202" t="s">
        <v>54</v>
      </c>
      <c r="D347" s="202" t="s">
        <v>213</v>
      </c>
      <c r="E347" s="202" t="s">
        <v>155</v>
      </c>
      <c r="F347" s="202"/>
      <c r="G347" s="26"/>
      <c r="H347" s="31">
        <f>SUM(H349)</f>
        <v>683.5</v>
      </c>
      <c r="I347" s="19">
        <f>SUM(I349)</f>
        <v>83</v>
      </c>
      <c r="J347" s="306">
        <f>SUM(J349)</f>
        <v>170.9</v>
      </c>
      <c r="K347" s="47">
        <f t="shared" si="17"/>
        <v>25.003657644476956</v>
      </c>
    </row>
    <row r="348" spans="1:11" s="4" customFormat="1" ht="16.5" customHeight="1">
      <c r="A348" s="41"/>
      <c r="B348" s="290" t="s">
        <v>111</v>
      </c>
      <c r="C348" s="215" t="s">
        <v>54</v>
      </c>
      <c r="D348" s="204" t="s">
        <v>213</v>
      </c>
      <c r="E348" s="204" t="s">
        <v>155</v>
      </c>
      <c r="F348" s="202" t="s">
        <v>39</v>
      </c>
      <c r="G348" s="25"/>
      <c r="H348" s="32">
        <f>H349</f>
        <v>683.5</v>
      </c>
      <c r="I348" s="19"/>
      <c r="J348" s="307">
        <f>J349</f>
        <v>170.9</v>
      </c>
      <c r="K348" s="48">
        <f t="shared" si="17"/>
        <v>25.003657644476956</v>
      </c>
    </row>
    <row r="349" spans="1:11" s="4" customFormat="1" ht="18" customHeight="1">
      <c r="A349" s="41"/>
      <c r="B349" s="290" t="s">
        <v>95</v>
      </c>
      <c r="C349" s="215" t="s">
        <v>54</v>
      </c>
      <c r="D349" s="204" t="s">
        <v>213</v>
      </c>
      <c r="E349" s="204" t="s">
        <v>155</v>
      </c>
      <c r="F349" s="202" t="s">
        <v>19</v>
      </c>
      <c r="G349" s="26"/>
      <c r="H349" s="32">
        <v>683.5</v>
      </c>
      <c r="I349" s="18">
        <f>SUM(I350)</f>
        <v>83</v>
      </c>
      <c r="J349" s="307">
        <v>170.9</v>
      </c>
      <c r="K349" s="48">
        <f t="shared" si="17"/>
        <v>25.003657644476956</v>
      </c>
    </row>
    <row r="350" spans="1:11" s="4" customFormat="1" ht="15.75" customHeight="1">
      <c r="A350" s="41"/>
      <c r="B350" s="201" t="s">
        <v>220</v>
      </c>
      <c r="C350" s="278" t="s">
        <v>54</v>
      </c>
      <c r="D350" s="202" t="s">
        <v>73</v>
      </c>
      <c r="E350" s="204"/>
      <c r="F350" s="204"/>
      <c r="G350" s="25"/>
      <c r="H350" s="31">
        <f>H351</f>
        <v>1195.9</v>
      </c>
      <c r="I350" s="19">
        <v>83</v>
      </c>
      <c r="J350" s="306">
        <f>J351</f>
        <v>299</v>
      </c>
      <c r="K350" s="47">
        <f t="shared" si="17"/>
        <v>25.002090475792286</v>
      </c>
    </row>
    <row r="351" spans="1:11" s="4" customFormat="1" ht="39.75" customHeight="1">
      <c r="A351" s="41"/>
      <c r="B351" s="201" t="s">
        <v>135</v>
      </c>
      <c r="C351" s="278" t="s">
        <v>54</v>
      </c>
      <c r="D351" s="202" t="s">
        <v>73</v>
      </c>
      <c r="E351" s="202" t="s">
        <v>221</v>
      </c>
      <c r="F351" s="204"/>
      <c r="G351" s="25" t="s">
        <v>76</v>
      </c>
      <c r="H351" s="31">
        <f>H352</f>
        <v>1195.9</v>
      </c>
      <c r="I351" s="19"/>
      <c r="J351" s="306">
        <f>J352</f>
        <v>299</v>
      </c>
      <c r="K351" s="47">
        <f t="shared" si="17"/>
        <v>25.002090475792286</v>
      </c>
    </row>
    <row r="352" spans="1:11" s="4" customFormat="1" ht="15.75" customHeight="1">
      <c r="A352" s="41"/>
      <c r="B352" s="290" t="s">
        <v>111</v>
      </c>
      <c r="C352" s="215" t="s">
        <v>54</v>
      </c>
      <c r="D352" s="204" t="s">
        <v>73</v>
      </c>
      <c r="E352" s="204" t="s">
        <v>221</v>
      </c>
      <c r="F352" s="202" t="s">
        <v>39</v>
      </c>
      <c r="G352" s="25"/>
      <c r="H352" s="32">
        <f>H353</f>
        <v>1195.9</v>
      </c>
      <c r="I352" s="18"/>
      <c r="J352" s="307">
        <f>J353</f>
        <v>299</v>
      </c>
      <c r="K352" s="48">
        <f t="shared" si="17"/>
        <v>25.002090475792286</v>
      </c>
    </row>
    <row r="353" spans="1:11" s="4" customFormat="1" ht="15.75" customHeight="1">
      <c r="A353" s="41"/>
      <c r="B353" s="290" t="s">
        <v>95</v>
      </c>
      <c r="C353" s="215" t="s">
        <v>54</v>
      </c>
      <c r="D353" s="204" t="s">
        <v>73</v>
      </c>
      <c r="E353" s="204" t="s">
        <v>221</v>
      </c>
      <c r="F353" s="202" t="s">
        <v>19</v>
      </c>
      <c r="G353" s="25"/>
      <c r="H353" s="32">
        <v>1195.9</v>
      </c>
      <c r="I353" s="18"/>
      <c r="J353" s="307">
        <v>299</v>
      </c>
      <c r="K353" s="48">
        <f t="shared" si="17"/>
        <v>25.002090475792286</v>
      </c>
    </row>
    <row r="354" spans="1:11" ht="12.75" customHeight="1">
      <c r="A354" s="40"/>
      <c r="B354" s="268" t="s">
        <v>35</v>
      </c>
      <c r="C354" s="269" t="s">
        <v>54</v>
      </c>
      <c r="D354" s="270" t="s">
        <v>32</v>
      </c>
      <c r="E354" s="270"/>
      <c r="F354" s="274"/>
      <c r="G354" s="25"/>
      <c r="H354" s="31">
        <f>SUM(H355+H360)</f>
        <v>24834.6</v>
      </c>
      <c r="I354" s="19" t="e">
        <f>SUM(I355+I360)+#REF!</f>
        <v>#REF!</v>
      </c>
      <c r="J354" s="306">
        <f>SUM(J355+J360)</f>
        <v>4693.4</v>
      </c>
      <c r="K354" s="47">
        <f t="shared" si="17"/>
        <v>18.898633358298504</v>
      </c>
    </row>
    <row r="355" spans="1:11" ht="51.75" customHeight="1">
      <c r="A355" s="40"/>
      <c r="B355" s="268" t="s">
        <v>146</v>
      </c>
      <c r="C355" s="269" t="s">
        <v>54</v>
      </c>
      <c r="D355" s="270" t="s">
        <v>32</v>
      </c>
      <c r="E355" s="270" t="s">
        <v>185</v>
      </c>
      <c r="F355" s="270"/>
      <c r="G355" s="26"/>
      <c r="H355" s="31">
        <f>SUM(H357)</f>
        <v>14210.8</v>
      </c>
      <c r="I355" s="19">
        <f>SUM(I357)</f>
        <v>6449</v>
      </c>
      <c r="J355" s="306">
        <f>SUM(J357)</f>
        <v>3147.5</v>
      </c>
      <c r="K355" s="47">
        <f t="shared" si="17"/>
        <v>22.148647507529486</v>
      </c>
    </row>
    <row r="356" spans="1:11" ht="15" customHeight="1">
      <c r="A356" s="40"/>
      <c r="B356" s="291" t="s">
        <v>111</v>
      </c>
      <c r="C356" s="273" t="s">
        <v>54</v>
      </c>
      <c r="D356" s="274" t="s">
        <v>32</v>
      </c>
      <c r="E356" s="274" t="s">
        <v>185</v>
      </c>
      <c r="F356" s="270" t="s">
        <v>39</v>
      </c>
      <c r="G356" s="25"/>
      <c r="H356" s="32">
        <f>H357</f>
        <v>14210.8</v>
      </c>
      <c r="I356" s="19"/>
      <c r="J356" s="307">
        <f>J357</f>
        <v>3147.5</v>
      </c>
      <c r="K356" s="48">
        <f t="shared" si="17"/>
        <v>22.148647507529486</v>
      </c>
    </row>
    <row r="357" spans="1:11" ht="18.75" customHeight="1">
      <c r="A357" s="40"/>
      <c r="B357" s="272" t="s">
        <v>95</v>
      </c>
      <c r="C357" s="273" t="s">
        <v>54</v>
      </c>
      <c r="D357" s="274" t="s">
        <v>32</v>
      </c>
      <c r="E357" s="274" t="s">
        <v>185</v>
      </c>
      <c r="F357" s="270" t="s">
        <v>19</v>
      </c>
      <c r="G357" s="25"/>
      <c r="H357" s="32">
        <v>14210.8</v>
      </c>
      <c r="I357" s="18">
        <v>6449</v>
      </c>
      <c r="J357" s="307">
        <v>3147.5</v>
      </c>
      <c r="K357" s="48">
        <f t="shared" si="17"/>
        <v>22.148647507529486</v>
      </c>
    </row>
    <row r="358" spans="1:11" ht="27" customHeight="1" hidden="1">
      <c r="A358" s="40"/>
      <c r="B358" s="272" t="s">
        <v>139</v>
      </c>
      <c r="C358" s="273" t="s">
        <v>54</v>
      </c>
      <c r="D358" s="274" t="s">
        <v>32</v>
      </c>
      <c r="E358" s="274" t="s">
        <v>185</v>
      </c>
      <c r="F358" s="274" t="s">
        <v>131</v>
      </c>
      <c r="G358" s="25"/>
      <c r="H358" s="32">
        <f>H359</f>
        <v>10426.9</v>
      </c>
      <c r="I358" s="18"/>
      <c r="J358" s="307">
        <f>J359</f>
        <v>10426.9</v>
      </c>
      <c r="K358" s="48">
        <f t="shared" si="17"/>
        <v>100</v>
      </c>
    </row>
    <row r="359" spans="1:11" ht="15" hidden="1">
      <c r="A359" s="40"/>
      <c r="B359" s="272" t="s">
        <v>197</v>
      </c>
      <c r="C359" s="273" t="s">
        <v>54</v>
      </c>
      <c r="D359" s="274" t="s">
        <v>32</v>
      </c>
      <c r="E359" s="274" t="s">
        <v>185</v>
      </c>
      <c r="F359" s="274" t="s">
        <v>131</v>
      </c>
      <c r="G359" s="25" t="s">
        <v>33</v>
      </c>
      <c r="H359" s="32">
        <v>10426.9</v>
      </c>
      <c r="I359" s="18">
        <v>6449</v>
      </c>
      <c r="J359" s="307">
        <v>10426.9</v>
      </c>
      <c r="K359" s="48">
        <f t="shared" si="17"/>
        <v>100</v>
      </c>
    </row>
    <row r="360" spans="1:11" ht="51">
      <c r="A360" s="40"/>
      <c r="B360" s="268" t="s">
        <v>147</v>
      </c>
      <c r="C360" s="269" t="s">
        <v>54</v>
      </c>
      <c r="D360" s="270" t="s">
        <v>32</v>
      </c>
      <c r="E360" s="270" t="s">
        <v>186</v>
      </c>
      <c r="F360" s="274"/>
      <c r="G360" s="25"/>
      <c r="H360" s="31">
        <f>SUM(H362)</f>
        <v>10623.8</v>
      </c>
      <c r="I360" s="19">
        <f>SUM(I362)</f>
        <v>1788.5</v>
      </c>
      <c r="J360" s="306">
        <f>SUM(J362)</f>
        <v>1545.9</v>
      </c>
      <c r="K360" s="47">
        <f t="shared" si="17"/>
        <v>14.55129049869162</v>
      </c>
    </row>
    <row r="361" spans="1:11" ht="15">
      <c r="A361" s="40"/>
      <c r="B361" s="291" t="s">
        <v>111</v>
      </c>
      <c r="C361" s="273" t="s">
        <v>54</v>
      </c>
      <c r="D361" s="274" t="s">
        <v>32</v>
      </c>
      <c r="E361" s="274" t="s">
        <v>186</v>
      </c>
      <c r="F361" s="270" t="s">
        <v>39</v>
      </c>
      <c r="G361" s="25"/>
      <c r="H361" s="32">
        <f>H362</f>
        <v>10623.8</v>
      </c>
      <c r="I361" s="19"/>
      <c r="J361" s="307">
        <f>J362</f>
        <v>1545.9</v>
      </c>
      <c r="K361" s="48">
        <f t="shared" si="17"/>
        <v>14.55129049869162</v>
      </c>
    </row>
    <row r="362" spans="1:11" ht="26.25" customHeight="1">
      <c r="A362" s="40"/>
      <c r="B362" s="292" t="s">
        <v>123</v>
      </c>
      <c r="C362" s="273" t="s">
        <v>54</v>
      </c>
      <c r="D362" s="274" t="s">
        <v>32</v>
      </c>
      <c r="E362" s="274" t="s">
        <v>186</v>
      </c>
      <c r="F362" s="270" t="s">
        <v>122</v>
      </c>
      <c r="G362" s="25"/>
      <c r="H362" s="32">
        <v>10623.8</v>
      </c>
      <c r="I362" s="18">
        <v>1788.5</v>
      </c>
      <c r="J362" s="307">
        <v>1545.9</v>
      </c>
      <c r="K362" s="47">
        <f t="shared" si="17"/>
        <v>14.55129049869162</v>
      </c>
    </row>
    <row r="363" spans="1:11" ht="25.5" customHeight="1" hidden="1">
      <c r="A363" s="40"/>
      <c r="B363" s="280" t="s">
        <v>140</v>
      </c>
      <c r="C363" s="283" t="s">
        <v>54</v>
      </c>
      <c r="D363" s="274" t="s">
        <v>32</v>
      </c>
      <c r="E363" s="274" t="s">
        <v>186</v>
      </c>
      <c r="F363" s="274" t="s">
        <v>130</v>
      </c>
      <c r="G363" s="25"/>
      <c r="H363" s="32">
        <f>H364</f>
        <v>5352</v>
      </c>
      <c r="I363" s="18"/>
      <c r="J363" s="307">
        <f>J364</f>
        <v>5352</v>
      </c>
      <c r="K363" s="47">
        <f t="shared" si="17"/>
        <v>100</v>
      </c>
    </row>
    <row r="364" spans="1:11" ht="15" hidden="1">
      <c r="A364" s="40"/>
      <c r="B364" s="272" t="s">
        <v>46</v>
      </c>
      <c r="C364" s="283" t="s">
        <v>54</v>
      </c>
      <c r="D364" s="274" t="s">
        <v>32</v>
      </c>
      <c r="E364" s="274" t="s">
        <v>186</v>
      </c>
      <c r="F364" s="274" t="s">
        <v>130</v>
      </c>
      <c r="G364" s="25" t="s">
        <v>15</v>
      </c>
      <c r="H364" s="32">
        <v>5352</v>
      </c>
      <c r="I364" s="18">
        <v>1788.5</v>
      </c>
      <c r="J364" s="307">
        <v>5352</v>
      </c>
      <c r="K364" s="47">
        <f t="shared" si="17"/>
        <v>100</v>
      </c>
    </row>
    <row r="365" spans="1:11" ht="15.75" customHeight="1">
      <c r="A365" s="40"/>
      <c r="B365" s="268" t="s">
        <v>105</v>
      </c>
      <c r="C365" s="293" t="s">
        <v>54</v>
      </c>
      <c r="D365" s="270" t="s">
        <v>120</v>
      </c>
      <c r="E365" s="274"/>
      <c r="F365" s="274"/>
      <c r="G365" s="25"/>
      <c r="H365" s="31">
        <f>SUM(H366)</f>
        <v>2100</v>
      </c>
      <c r="I365" s="18"/>
      <c r="J365" s="306">
        <f>SUM(J366)</f>
        <v>201.6</v>
      </c>
      <c r="K365" s="47">
        <f t="shared" si="17"/>
        <v>9.6</v>
      </c>
    </row>
    <row r="366" spans="1:11" ht="14.25" customHeight="1">
      <c r="A366" s="40"/>
      <c r="B366" s="268" t="s">
        <v>117</v>
      </c>
      <c r="C366" s="293" t="s">
        <v>54</v>
      </c>
      <c r="D366" s="270" t="s">
        <v>116</v>
      </c>
      <c r="E366" s="270"/>
      <c r="F366" s="274"/>
      <c r="G366" s="25"/>
      <c r="H366" s="31">
        <f>SUM(H367)</f>
        <v>2100</v>
      </c>
      <c r="I366" s="19">
        <f>SUM(I367)</f>
        <v>1000</v>
      </c>
      <c r="J366" s="306">
        <f>SUM(J367)</f>
        <v>201.6</v>
      </c>
      <c r="K366" s="47">
        <f t="shared" si="17"/>
        <v>9.6</v>
      </c>
    </row>
    <row r="367" spans="1:11" ht="54" customHeight="1">
      <c r="A367" s="40"/>
      <c r="B367" s="268" t="s">
        <v>381</v>
      </c>
      <c r="C367" s="270" t="s">
        <v>54</v>
      </c>
      <c r="D367" s="270" t="s">
        <v>116</v>
      </c>
      <c r="E367" s="270" t="s">
        <v>156</v>
      </c>
      <c r="F367" s="274"/>
      <c r="G367" s="25"/>
      <c r="H367" s="31">
        <f>SUM(H369)</f>
        <v>2100</v>
      </c>
      <c r="I367" s="19">
        <f>SUM(I369)</f>
        <v>1000</v>
      </c>
      <c r="J367" s="306">
        <f>SUM(J369)</f>
        <v>201.6</v>
      </c>
      <c r="K367" s="47">
        <f t="shared" si="17"/>
        <v>9.6</v>
      </c>
    </row>
    <row r="368" spans="1:11" ht="24.75" customHeight="1">
      <c r="A368" s="40"/>
      <c r="B368" s="272" t="s">
        <v>244</v>
      </c>
      <c r="C368" s="274" t="s">
        <v>54</v>
      </c>
      <c r="D368" s="274" t="s">
        <v>116</v>
      </c>
      <c r="E368" s="274" t="s">
        <v>156</v>
      </c>
      <c r="F368" s="270" t="s">
        <v>36</v>
      </c>
      <c r="G368" s="25"/>
      <c r="H368" s="32">
        <f>H369</f>
        <v>2100</v>
      </c>
      <c r="I368" s="19"/>
      <c r="J368" s="307">
        <f>J369</f>
        <v>201.6</v>
      </c>
      <c r="K368" s="48">
        <f t="shared" si="17"/>
        <v>9.6</v>
      </c>
    </row>
    <row r="369" spans="1:11" ht="24.75" customHeight="1">
      <c r="A369" s="40"/>
      <c r="B369" s="272" t="s">
        <v>127</v>
      </c>
      <c r="C369" s="274" t="s">
        <v>54</v>
      </c>
      <c r="D369" s="274" t="s">
        <v>116</v>
      </c>
      <c r="E369" s="274" t="s">
        <v>156</v>
      </c>
      <c r="F369" s="270" t="s">
        <v>91</v>
      </c>
      <c r="G369" s="25"/>
      <c r="H369" s="32">
        <v>2100</v>
      </c>
      <c r="I369" s="18">
        <v>1000</v>
      </c>
      <c r="J369" s="307">
        <v>201.6</v>
      </c>
      <c r="K369" s="48">
        <f t="shared" si="17"/>
        <v>9.6</v>
      </c>
    </row>
    <row r="370" spans="1:11" ht="25.5" hidden="1">
      <c r="A370" s="40"/>
      <c r="B370" s="272" t="s">
        <v>132</v>
      </c>
      <c r="C370" s="283" t="s">
        <v>54</v>
      </c>
      <c r="D370" s="274" t="s">
        <v>116</v>
      </c>
      <c r="E370" s="274" t="s">
        <v>156</v>
      </c>
      <c r="F370" s="274" t="s">
        <v>80</v>
      </c>
      <c r="G370" s="25"/>
      <c r="H370" s="32">
        <f>H371+H372+H373</f>
        <v>896.5</v>
      </c>
      <c r="I370" s="18"/>
      <c r="J370" s="307">
        <f>J371+J372+J373</f>
        <v>896.5</v>
      </c>
      <c r="K370" s="48">
        <f t="shared" si="17"/>
        <v>100</v>
      </c>
    </row>
    <row r="371" spans="1:11" ht="15" customHeight="1" hidden="1">
      <c r="A371" s="40"/>
      <c r="B371" s="272" t="s">
        <v>46</v>
      </c>
      <c r="C371" s="283" t="s">
        <v>54</v>
      </c>
      <c r="D371" s="274" t="s">
        <v>116</v>
      </c>
      <c r="E371" s="274" t="s">
        <v>156</v>
      </c>
      <c r="F371" s="274" t="s">
        <v>80</v>
      </c>
      <c r="G371" s="25" t="s">
        <v>15</v>
      </c>
      <c r="H371" s="32">
        <v>808.2</v>
      </c>
      <c r="I371" s="18">
        <v>800</v>
      </c>
      <c r="J371" s="307">
        <v>808.2</v>
      </c>
      <c r="K371" s="48">
        <f t="shared" si="17"/>
        <v>100</v>
      </c>
    </row>
    <row r="372" spans="1:11" ht="15" hidden="1">
      <c r="A372" s="40"/>
      <c r="B372" s="272" t="s">
        <v>16</v>
      </c>
      <c r="C372" s="283" t="s">
        <v>54</v>
      </c>
      <c r="D372" s="274" t="s">
        <v>116</v>
      </c>
      <c r="E372" s="274" t="s">
        <v>156</v>
      </c>
      <c r="F372" s="274" t="s">
        <v>80</v>
      </c>
      <c r="G372" s="25" t="s">
        <v>17</v>
      </c>
      <c r="H372" s="32">
        <v>88.3</v>
      </c>
      <c r="I372" s="18">
        <v>200</v>
      </c>
      <c r="J372" s="307">
        <v>88.3</v>
      </c>
      <c r="K372" s="48">
        <f t="shared" si="17"/>
        <v>100</v>
      </c>
    </row>
    <row r="373" spans="1:11" ht="15" hidden="1">
      <c r="A373" s="40"/>
      <c r="B373" s="272" t="s">
        <v>41</v>
      </c>
      <c r="C373" s="283" t="s">
        <v>54</v>
      </c>
      <c r="D373" s="274" t="s">
        <v>116</v>
      </c>
      <c r="E373" s="274" t="s">
        <v>156</v>
      </c>
      <c r="F373" s="274" t="s">
        <v>80</v>
      </c>
      <c r="G373" s="25" t="s">
        <v>39</v>
      </c>
      <c r="H373" s="32">
        <f>H374</f>
        <v>0</v>
      </c>
      <c r="I373" s="18"/>
      <c r="J373" s="307">
        <f>J374</f>
        <v>0</v>
      </c>
      <c r="K373" s="48" t="e">
        <f t="shared" si="17"/>
        <v>#DIV/0!</v>
      </c>
    </row>
    <row r="374" spans="1:11" ht="15" hidden="1">
      <c r="A374" s="40"/>
      <c r="B374" s="272" t="s">
        <v>18</v>
      </c>
      <c r="C374" s="283" t="s">
        <v>54</v>
      </c>
      <c r="D374" s="274" t="s">
        <v>116</v>
      </c>
      <c r="E374" s="274" t="s">
        <v>156</v>
      </c>
      <c r="F374" s="274" t="s">
        <v>80</v>
      </c>
      <c r="G374" s="25" t="s">
        <v>19</v>
      </c>
      <c r="H374" s="32"/>
      <c r="I374" s="18"/>
      <c r="J374" s="307"/>
      <c r="K374" s="48" t="e">
        <f t="shared" si="17"/>
        <v>#DIV/0!</v>
      </c>
    </row>
    <row r="375" spans="1:11" ht="14.25" customHeight="1">
      <c r="A375" s="40"/>
      <c r="B375" s="268" t="s">
        <v>106</v>
      </c>
      <c r="C375" s="293" t="s">
        <v>54</v>
      </c>
      <c r="D375" s="270" t="s">
        <v>121</v>
      </c>
      <c r="E375" s="274"/>
      <c r="F375" s="274"/>
      <c r="G375" s="25"/>
      <c r="H375" s="31">
        <f>H376</f>
        <v>990</v>
      </c>
      <c r="I375" s="18"/>
      <c r="J375" s="306">
        <f>J376</f>
        <v>330</v>
      </c>
      <c r="K375" s="47">
        <f t="shared" si="17"/>
        <v>33.33333333333333</v>
      </c>
    </row>
    <row r="376" spans="1:11" ht="14.25" customHeight="1">
      <c r="A376" s="40"/>
      <c r="B376" s="268" t="s">
        <v>62</v>
      </c>
      <c r="C376" s="293" t="s">
        <v>54</v>
      </c>
      <c r="D376" s="270" t="s">
        <v>68</v>
      </c>
      <c r="E376" s="270"/>
      <c r="F376" s="274"/>
      <c r="G376" s="25"/>
      <c r="H376" s="31">
        <f>SUM(H377)</f>
        <v>990</v>
      </c>
      <c r="I376" s="19">
        <f>SUM(I377)</f>
        <v>1800</v>
      </c>
      <c r="J376" s="306">
        <f>SUM(J377)</f>
        <v>330</v>
      </c>
      <c r="K376" s="47">
        <f t="shared" si="17"/>
        <v>33.33333333333333</v>
      </c>
    </row>
    <row r="377" spans="1:11" ht="51">
      <c r="A377" s="40"/>
      <c r="B377" s="268" t="s">
        <v>187</v>
      </c>
      <c r="C377" s="270" t="s">
        <v>54</v>
      </c>
      <c r="D377" s="270" t="s">
        <v>68</v>
      </c>
      <c r="E377" s="270" t="s">
        <v>157</v>
      </c>
      <c r="F377" s="270"/>
      <c r="G377" s="26"/>
      <c r="H377" s="31">
        <f>SUM(H379)</f>
        <v>990</v>
      </c>
      <c r="I377" s="24">
        <f>SUM(I379)</f>
        <v>1800</v>
      </c>
      <c r="J377" s="306">
        <f>SUM(J379)</f>
        <v>330</v>
      </c>
      <c r="K377" s="47">
        <f t="shared" si="17"/>
        <v>33.33333333333333</v>
      </c>
    </row>
    <row r="378" spans="1:11" ht="24.75" customHeight="1">
      <c r="A378" s="40"/>
      <c r="B378" s="272" t="s">
        <v>244</v>
      </c>
      <c r="C378" s="274" t="s">
        <v>54</v>
      </c>
      <c r="D378" s="274" t="s">
        <v>68</v>
      </c>
      <c r="E378" s="274" t="s">
        <v>157</v>
      </c>
      <c r="F378" s="270" t="s">
        <v>36</v>
      </c>
      <c r="G378" s="25"/>
      <c r="H378" s="32">
        <f>H379</f>
        <v>990</v>
      </c>
      <c r="I378" s="23"/>
      <c r="J378" s="307">
        <f>J379</f>
        <v>330</v>
      </c>
      <c r="K378" s="48">
        <f t="shared" si="17"/>
        <v>33.33333333333333</v>
      </c>
    </row>
    <row r="379" spans="1:11" ht="24.75" customHeight="1">
      <c r="A379" s="40"/>
      <c r="B379" s="272" t="s">
        <v>127</v>
      </c>
      <c r="C379" s="274" t="s">
        <v>54</v>
      </c>
      <c r="D379" s="274" t="s">
        <v>68</v>
      </c>
      <c r="E379" s="274" t="s">
        <v>157</v>
      </c>
      <c r="F379" s="270" t="s">
        <v>91</v>
      </c>
      <c r="G379" s="37"/>
      <c r="H379" s="32">
        <v>990</v>
      </c>
      <c r="I379" s="18">
        <f>SUM(I381:I382)</f>
        <v>1800</v>
      </c>
      <c r="J379" s="307">
        <v>330</v>
      </c>
      <c r="K379" s="48">
        <f t="shared" si="17"/>
        <v>33.33333333333333</v>
      </c>
    </row>
    <row r="380" spans="1:11" ht="27.75" customHeight="1" hidden="1">
      <c r="A380" s="40"/>
      <c r="B380" s="272" t="s">
        <v>132</v>
      </c>
      <c r="C380" s="283" t="s">
        <v>54</v>
      </c>
      <c r="D380" s="274" t="s">
        <v>68</v>
      </c>
      <c r="E380" s="274" t="s">
        <v>157</v>
      </c>
      <c r="F380" s="274" t="s">
        <v>80</v>
      </c>
      <c r="G380" s="37"/>
      <c r="H380" s="32">
        <f>H381</f>
        <v>1377.5</v>
      </c>
      <c r="I380" s="18"/>
      <c r="J380" s="307">
        <f>J381</f>
        <v>1377.5</v>
      </c>
      <c r="K380" s="48">
        <f t="shared" si="17"/>
        <v>100</v>
      </c>
    </row>
    <row r="381" spans="1:11" ht="15" hidden="1">
      <c r="A381" s="40"/>
      <c r="B381" s="272" t="s">
        <v>46</v>
      </c>
      <c r="C381" s="283" t="s">
        <v>54</v>
      </c>
      <c r="D381" s="274" t="s">
        <v>68</v>
      </c>
      <c r="E381" s="274" t="s">
        <v>157</v>
      </c>
      <c r="F381" s="274" t="s">
        <v>80</v>
      </c>
      <c r="G381" s="25" t="s">
        <v>15</v>
      </c>
      <c r="H381" s="32">
        <v>1377.5</v>
      </c>
      <c r="I381" s="18">
        <v>1700</v>
      </c>
      <c r="J381" s="307">
        <v>1377.5</v>
      </c>
      <c r="K381" s="48">
        <f t="shared" si="17"/>
        <v>100</v>
      </c>
    </row>
    <row r="382" spans="1:11" ht="14.25" customHeight="1" hidden="1">
      <c r="A382" s="40"/>
      <c r="B382" s="272" t="s">
        <v>20</v>
      </c>
      <c r="C382" s="283" t="s">
        <v>54</v>
      </c>
      <c r="D382" s="274" t="s">
        <v>68</v>
      </c>
      <c r="E382" s="274" t="s">
        <v>157</v>
      </c>
      <c r="F382" s="274" t="s">
        <v>80</v>
      </c>
      <c r="G382" s="25" t="s">
        <v>21</v>
      </c>
      <c r="H382" s="32"/>
      <c r="I382" s="18">
        <v>100</v>
      </c>
      <c r="J382" s="307"/>
      <c r="K382" s="48" t="e">
        <f t="shared" si="17"/>
        <v>#DIV/0!</v>
      </c>
    </row>
    <row r="383" spans="1:11" ht="14.25">
      <c r="A383" s="41"/>
      <c r="B383" s="294" t="s">
        <v>34</v>
      </c>
      <c r="C383" s="295"/>
      <c r="D383" s="270"/>
      <c r="E383" s="270"/>
      <c r="F383" s="296"/>
      <c r="G383" s="37"/>
      <c r="H383" s="29">
        <f>SUM(H11+H55)</f>
        <v>203599.1</v>
      </c>
      <c r="I383" s="42" t="e">
        <f>SUM(I11+I55)</f>
        <v>#REF!</v>
      </c>
      <c r="J383" s="301">
        <f>SUM(J11+J55)</f>
        <v>16387.699999999997</v>
      </c>
      <c r="K383" s="47">
        <f t="shared" si="17"/>
        <v>8.049004145892589</v>
      </c>
    </row>
    <row r="384" ht="12.75" hidden="1"/>
    <row r="385" spans="1:11" s="53" customFormat="1" ht="36" customHeight="1" hidden="1">
      <c r="A385" s="323"/>
      <c r="B385" s="323"/>
      <c r="C385" s="323"/>
      <c r="D385" s="323"/>
      <c r="E385" s="323"/>
      <c r="F385" s="323"/>
      <c r="G385" s="323"/>
      <c r="H385" s="323"/>
      <c r="I385" s="323"/>
      <c r="J385" s="323"/>
      <c r="K385" s="323"/>
    </row>
    <row r="386" spans="1:11" s="53" customFormat="1" ht="12.75" customHeight="1" hidden="1">
      <c r="A386" s="323"/>
      <c r="B386" s="323"/>
      <c r="C386" s="323"/>
      <c r="D386" s="323"/>
      <c r="E386" s="323"/>
      <c r="F386" s="323"/>
      <c r="G386" s="323"/>
      <c r="H386" s="323"/>
      <c r="I386" s="323"/>
      <c r="J386" s="323"/>
      <c r="K386" s="323"/>
    </row>
    <row r="387" spans="1:11" s="53" customFormat="1" ht="12.75" customHeight="1" hidden="1">
      <c r="A387" s="323"/>
      <c r="B387" s="323"/>
      <c r="C387" s="323"/>
      <c r="D387" s="323"/>
      <c r="E387" s="323"/>
      <c r="F387" s="323"/>
      <c r="G387" s="323"/>
      <c r="H387" s="323"/>
      <c r="I387" s="323"/>
      <c r="J387" s="323"/>
      <c r="K387" s="323"/>
    </row>
    <row r="388" spans="1:11" s="53" customFormat="1" ht="12.75" customHeight="1" hidden="1">
      <c r="A388" s="323"/>
      <c r="B388" s="323"/>
      <c r="C388" s="323"/>
      <c r="D388" s="323"/>
      <c r="E388" s="323"/>
      <c r="F388" s="323"/>
      <c r="G388" s="323"/>
      <c r="H388" s="323"/>
      <c r="I388" s="323"/>
      <c r="J388" s="323"/>
      <c r="K388" s="323"/>
    </row>
    <row r="389" spans="1:11" s="53" customFormat="1" ht="104.25" customHeight="1">
      <c r="A389" s="323"/>
      <c r="B389" s="323"/>
      <c r="C389" s="323"/>
      <c r="D389" s="323"/>
      <c r="E389" s="323"/>
      <c r="F389" s="323"/>
      <c r="G389" s="323"/>
      <c r="H389" s="323"/>
      <c r="I389" s="323"/>
      <c r="J389" s="323"/>
      <c r="K389" s="323"/>
    </row>
  </sheetData>
  <sheetProtection/>
  <mergeCells count="8">
    <mergeCell ref="A385:K389"/>
    <mergeCell ref="B7:H7"/>
    <mergeCell ref="E2:I2"/>
    <mergeCell ref="J2:K2"/>
    <mergeCell ref="A4:J4"/>
    <mergeCell ref="J3:K3"/>
    <mergeCell ref="E3:I3"/>
    <mergeCell ref="A5:K5"/>
  </mergeCells>
  <printOptions/>
  <pageMargins left="0.4724409448818898" right="0.1968503937007874" top="0.3937007874015748" bottom="0.35433070866141736" header="0.5118110236220472" footer="0.5118110236220472"/>
  <pageSetup fitToHeight="6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="78" zoomScaleNormal="78" zoomScalePageLayoutView="0" workbookViewId="0" topLeftCell="B1">
      <selection activeCell="D3" sqref="D3:E3"/>
    </sheetView>
  </sheetViews>
  <sheetFormatPr defaultColWidth="9.140625" defaultRowHeight="19.5" customHeight="1"/>
  <cols>
    <col min="1" max="1" width="2.00390625" style="62" hidden="1" customWidth="1"/>
    <col min="2" max="2" width="31.421875" style="62" customWidth="1"/>
    <col min="3" max="3" width="71.28125" style="62" customWidth="1"/>
    <col min="4" max="4" width="15.140625" style="62" customWidth="1"/>
    <col min="5" max="5" width="18.8515625" style="62" customWidth="1"/>
    <col min="6" max="16384" width="9.140625" style="62" customWidth="1"/>
  </cols>
  <sheetData>
    <row r="1" ht="19.5" customHeight="1">
      <c r="B1" s="61"/>
    </row>
    <row r="2" spans="2:8" ht="30" customHeight="1">
      <c r="B2" s="63"/>
      <c r="C2" s="93" t="s">
        <v>262</v>
      </c>
      <c r="D2" s="331" t="s">
        <v>264</v>
      </c>
      <c r="E2" s="331"/>
      <c r="F2" s="66"/>
      <c r="G2" s="66"/>
      <c r="H2" s="66"/>
    </row>
    <row r="3" spans="2:8" ht="13.5" customHeight="1">
      <c r="B3" s="64"/>
      <c r="C3" s="64"/>
      <c r="D3" s="334" t="s">
        <v>406</v>
      </c>
      <c r="E3" s="334"/>
      <c r="F3" s="66"/>
      <c r="G3" s="66"/>
      <c r="H3" s="66"/>
    </row>
    <row r="4" spans="2:4" ht="13.5" customHeight="1">
      <c r="B4" s="63"/>
      <c r="C4" s="63"/>
      <c r="D4" s="65"/>
    </row>
    <row r="5" spans="2:4" ht="19.5" customHeight="1">
      <c r="B5" s="63"/>
      <c r="C5" s="63"/>
      <c r="D5" s="65"/>
    </row>
    <row r="6" spans="2:4" ht="19.5" customHeight="1">
      <c r="B6" s="63"/>
      <c r="C6" s="63"/>
      <c r="D6" s="63"/>
    </row>
    <row r="7" spans="2:6" ht="19.5" customHeight="1">
      <c r="B7" s="332" t="s">
        <v>380</v>
      </c>
      <c r="C7" s="332"/>
      <c r="D7" s="332"/>
      <c r="E7" s="332"/>
      <c r="F7" s="67"/>
    </row>
    <row r="8" spans="2:6" ht="19.5" customHeight="1">
      <c r="B8" s="333" t="s">
        <v>404</v>
      </c>
      <c r="C8" s="333"/>
      <c r="D8" s="333"/>
      <c r="E8" s="333"/>
      <c r="F8" s="216"/>
    </row>
    <row r="9" spans="2:6" ht="19.5" customHeight="1">
      <c r="B9" s="333"/>
      <c r="C9" s="333"/>
      <c r="D9" s="333"/>
      <c r="E9" s="333"/>
      <c r="F9" s="216"/>
    </row>
    <row r="10" spans="2:5" ht="19.5" customHeight="1">
      <c r="B10" s="79"/>
      <c r="C10" s="79"/>
      <c r="D10" s="79"/>
      <c r="E10" s="79" t="s">
        <v>246</v>
      </c>
    </row>
    <row r="11" spans="2:5" ht="23.25" customHeight="1">
      <c r="B11" s="80" t="s">
        <v>247</v>
      </c>
      <c r="C11" s="80" t="s">
        <v>248</v>
      </c>
      <c r="D11" s="80" t="s">
        <v>249</v>
      </c>
      <c r="E11" s="80" t="s">
        <v>250</v>
      </c>
    </row>
    <row r="12" spans="2:5" ht="31.5" customHeight="1">
      <c r="B12" s="85" t="s">
        <v>251</v>
      </c>
      <c r="C12" s="83" t="s">
        <v>252</v>
      </c>
      <c r="D12" s="87">
        <f>D13+D15</f>
        <v>5425.200000000012</v>
      </c>
      <c r="E12" s="88">
        <f>E13+E15</f>
        <v>-21608.499999999996</v>
      </c>
    </row>
    <row r="13" spans="2:5" ht="20.25" customHeight="1">
      <c r="B13" s="86" t="s">
        <v>258</v>
      </c>
      <c r="C13" s="84" t="s">
        <v>253</v>
      </c>
      <c r="D13" s="89">
        <f>D14</f>
        <v>-198173.9</v>
      </c>
      <c r="E13" s="90">
        <f>E14</f>
        <v>-37996.2</v>
      </c>
    </row>
    <row r="14" spans="2:5" ht="51.75" customHeight="1">
      <c r="B14" s="86" t="s">
        <v>259</v>
      </c>
      <c r="C14" s="84" t="s">
        <v>254</v>
      </c>
      <c r="D14" s="89">
        <v>-198173.9</v>
      </c>
      <c r="E14" s="90">
        <v>-37996.2</v>
      </c>
    </row>
    <row r="15" spans="2:5" ht="27" customHeight="1">
      <c r="B15" s="86" t="s">
        <v>260</v>
      </c>
      <c r="C15" s="84" t="s">
        <v>255</v>
      </c>
      <c r="D15" s="89">
        <f>D16</f>
        <v>203599.1</v>
      </c>
      <c r="E15" s="90">
        <v>16387.7</v>
      </c>
    </row>
    <row r="16" spans="2:5" ht="51.75" customHeight="1">
      <c r="B16" s="86" t="s">
        <v>261</v>
      </c>
      <c r="C16" s="84" t="s">
        <v>256</v>
      </c>
      <c r="D16" s="89">
        <v>203599.1</v>
      </c>
      <c r="E16" s="90">
        <v>123468.8</v>
      </c>
    </row>
    <row r="17" spans="2:5" ht="34.5" customHeight="1">
      <c r="B17" s="81"/>
      <c r="C17" s="82" t="s">
        <v>257</v>
      </c>
      <c r="D17" s="91">
        <f>D12</f>
        <v>5425.200000000012</v>
      </c>
      <c r="E17" s="92">
        <f>E12</f>
        <v>-21608.499999999996</v>
      </c>
    </row>
    <row r="20" ht="19.5" customHeight="1">
      <c r="B20" s="68"/>
    </row>
    <row r="21" ht="19.5" customHeight="1">
      <c r="B21" s="68"/>
    </row>
    <row r="22" ht="19.5" customHeight="1">
      <c r="B22" s="68"/>
    </row>
    <row r="23" ht="19.5" customHeight="1">
      <c r="D23" s="69"/>
    </row>
    <row r="24" spans="2:5" ht="19.5" customHeight="1">
      <c r="B24" s="70"/>
      <c r="C24" s="70"/>
      <c r="D24" s="70"/>
      <c r="E24" s="70"/>
    </row>
    <row r="25" spans="2:5" ht="19.5" customHeight="1">
      <c r="B25" s="71"/>
      <c r="C25" s="72"/>
      <c r="D25" s="73"/>
      <c r="E25" s="73"/>
    </row>
    <row r="26" spans="2:5" ht="19.5" customHeight="1">
      <c r="B26" s="70"/>
      <c r="C26" s="74"/>
      <c r="D26" s="75"/>
      <c r="E26" s="70"/>
    </row>
    <row r="27" spans="2:5" ht="19.5" customHeight="1">
      <c r="B27" s="70"/>
      <c r="C27" s="74"/>
      <c r="D27" s="75"/>
      <c r="E27" s="70"/>
    </row>
    <row r="28" spans="2:5" ht="19.5" customHeight="1">
      <c r="B28" s="70"/>
      <c r="C28" s="74"/>
      <c r="D28" s="75"/>
      <c r="E28" s="70"/>
    </row>
    <row r="29" spans="2:5" ht="30.75" customHeight="1">
      <c r="B29" s="70"/>
      <c r="C29" s="74"/>
      <c r="D29" s="75"/>
      <c r="E29" s="70"/>
    </row>
    <row r="30" spans="2:5" ht="19.5" customHeight="1">
      <c r="B30" s="76"/>
      <c r="C30" s="77"/>
      <c r="D30" s="78"/>
      <c r="E30" s="78"/>
    </row>
  </sheetData>
  <sheetProtection/>
  <mergeCells count="4">
    <mergeCell ref="D2:E2"/>
    <mergeCell ref="D3:E3"/>
    <mergeCell ref="B7:E7"/>
    <mergeCell ref="B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Cherkasskaya</cp:lastModifiedBy>
  <cp:lastPrinted>2023-04-04T12:02:47Z</cp:lastPrinted>
  <dcterms:created xsi:type="dcterms:W3CDTF">2007-12-14T23:20:20Z</dcterms:created>
  <dcterms:modified xsi:type="dcterms:W3CDTF">2023-04-04T12:06:57Z</dcterms:modified>
  <cp:category/>
  <cp:version/>
  <cp:contentType/>
  <cp:contentStatus/>
</cp:coreProperties>
</file>