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Queen\общая\Арина\Черкасская на сайт\"/>
    </mc:Choice>
  </mc:AlternateContent>
  <xr:revisionPtr revIDLastSave="0" documentId="13_ncr:1_{567E1CC5-5358-48D0-944D-D29E92F4D628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Распоряжение 45-п" sheetId="29" r:id="rId1"/>
    <sheet name="Доходы за 3 кв. 2023г." sheetId="28" r:id="rId2"/>
    <sheet name="расходы 2023г." sheetId="25" r:id="rId3"/>
    <sheet name="источники 2023" sheetId="27" r:id="rId4"/>
  </sheets>
  <definedNames>
    <definedName name="_xlnm.Print_Area" localSheetId="1">'Доходы за 3 кв. 2023г.'!$A$1:$G$56</definedName>
    <definedName name="_xlnm.Print_Area" localSheetId="2">'расходы 2023г.'!$A$1:$K$384</definedName>
  </definedNames>
  <calcPr calcId="181029" calcMode="manual"/>
</workbook>
</file>

<file path=xl/calcChain.xml><?xml version="1.0" encoding="utf-8"?>
<calcChain xmlns="http://schemas.openxmlformats.org/spreadsheetml/2006/main">
  <c r="J229" i="25" l="1"/>
  <c r="J23" i="25"/>
  <c r="J232" i="25"/>
  <c r="K232" i="25" s="1"/>
  <c r="H232" i="25"/>
  <c r="H229" i="25" s="1"/>
  <c r="K233" i="25"/>
  <c r="E15" i="27"/>
  <c r="H237" i="25"/>
  <c r="G18" i="28"/>
  <c r="E12" i="28"/>
  <c r="K287" i="25"/>
  <c r="J286" i="25"/>
  <c r="J285" i="25"/>
  <c r="H286" i="25"/>
  <c r="H285" i="25"/>
  <c r="K285" i="25" s="1"/>
  <c r="K284" i="25"/>
  <c r="I284" i="25"/>
  <c r="I283" i="25" s="1"/>
  <c r="J283" i="25"/>
  <c r="J282" i="25" s="1"/>
  <c r="H283" i="25"/>
  <c r="H282" i="25"/>
  <c r="J179" i="25"/>
  <c r="F20" i="28"/>
  <c r="F19" i="28"/>
  <c r="E20" i="28"/>
  <c r="E19" i="28"/>
  <c r="K60" i="25"/>
  <c r="K323" i="25"/>
  <c r="J322" i="25"/>
  <c r="K322" i="25" s="1"/>
  <c r="H322" i="25"/>
  <c r="H321" i="25"/>
  <c r="K320" i="25"/>
  <c r="J319" i="25"/>
  <c r="J318" i="25" s="1"/>
  <c r="K318" i="25"/>
  <c r="H319" i="25"/>
  <c r="H318" i="25"/>
  <c r="K317" i="25"/>
  <c r="J316" i="25"/>
  <c r="H316" i="25"/>
  <c r="H315" i="25"/>
  <c r="K305" i="25"/>
  <c r="J304" i="25"/>
  <c r="H304" i="25"/>
  <c r="J303" i="25"/>
  <c r="K303" i="25" s="1"/>
  <c r="H303" i="25"/>
  <c r="K308" i="25"/>
  <c r="J307" i="25"/>
  <c r="K307" i="25" s="1"/>
  <c r="H307" i="25"/>
  <c r="J306" i="25"/>
  <c r="H306" i="25"/>
  <c r="J30" i="25"/>
  <c r="J29" i="25" s="1"/>
  <c r="H288" i="25"/>
  <c r="I290" i="25"/>
  <c r="I289" i="25"/>
  <c r="H289" i="25"/>
  <c r="K290" i="25"/>
  <c r="J289" i="25"/>
  <c r="J288" i="25" s="1"/>
  <c r="K288" i="25" s="1"/>
  <c r="K201" i="25"/>
  <c r="J200" i="25"/>
  <c r="J199" i="25"/>
  <c r="H200" i="25"/>
  <c r="H199" i="25" s="1"/>
  <c r="H198" i="25" s="1"/>
  <c r="H146" i="25"/>
  <c r="H145" i="25" s="1"/>
  <c r="E51" i="28"/>
  <c r="F42" i="28"/>
  <c r="G42" i="28" s="1"/>
  <c r="F54" i="28"/>
  <c r="G53" i="28"/>
  <c r="G52" i="28"/>
  <c r="F51" i="28"/>
  <c r="G51" i="28"/>
  <c r="G50" i="28"/>
  <c r="G49" i="28"/>
  <c r="F48" i="28"/>
  <c r="E48" i="28"/>
  <c r="G46" i="28"/>
  <c r="G45" i="28"/>
  <c r="G44" i="28"/>
  <c r="AB45" i="28"/>
  <c r="AB44" i="28"/>
  <c r="F45" i="28"/>
  <c r="E45" i="28"/>
  <c r="E44" i="28"/>
  <c r="G43" i="28"/>
  <c r="E42" i="28"/>
  <c r="E41" i="28"/>
  <c r="F37" i="28"/>
  <c r="E37" i="28"/>
  <c r="G35" i="28"/>
  <c r="G34" i="28"/>
  <c r="G33" i="28"/>
  <c r="F32" i="28"/>
  <c r="F31" i="28"/>
  <c r="F22" i="28"/>
  <c r="E32" i="28"/>
  <c r="E31" i="28"/>
  <c r="E22" i="28"/>
  <c r="G30" i="28"/>
  <c r="G29" i="28"/>
  <c r="G28" i="28"/>
  <c r="G27" i="28"/>
  <c r="G26" i="28"/>
  <c r="G25" i="28"/>
  <c r="F24" i="28"/>
  <c r="F23" i="28"/>
  <c r="E24" i="28"/>
  <c r="E23" i="28"/>
  <c r="G17" i="28"/>
  <c r="F16" i="28"/>
  <c r="G16" i="28"/>
  <c r="E16" i="28"/>
  <c r="E15" i="28"/>
  <c r="E14" i="28"/>
  <c r="G13" i="28"/>
  <c r="F12" i="28"/>
  <c r="F11" i="28" s="1"/>
  <c r="G12" i="28"/>
  <c r="E11" i="28"/>
  <c r="E13" i="27"/>
  <c r="E12" i="27"/>
  <c r="E17" i="27" s="1"/>
  <c r="D15" i="27"/>
  <c r="D12" i="27"/>
  <c r="D17" i="27"/>
  <c r="D13" i="27"/>
  <c r="K225" i="25"/>
  <c r="J224" i="25"/>
  <c r="J223" i="25"/>
  <c r="K197" i="25"/>
  <c r="J195" i="25"/>
  <c r="J194" i="25" s="1"/>
  <c r="J196" i="25"/>
  <c r="J168" i="25"/>
  <c r="J167" i="25" s="1"/>
  <c r="H168" i="25"/>
  <c r="J158" i="25"/>
  <c r="J159" i="25"/>
  <c r="I160" i="25"/>
  <c r="I159" i="25" s="1"/>
  <c r="H160" i="25"/>
  <c r="J235" i="25"/>
  <c r="J234" i="25" s="1"/>
  <c r="K236" i="25"/>
  <c r="H235" i="25"/>
  <c r="H234" i="25" s="1"/>
  <c r="I234" i="25"/>
  <c r="J73" i="25"/>
  <c r="J325" i="25"/>
  <c r="J324" i="25"/>
  <c r="K324" i="25" s="1"/>
  <c r="J313" i="25"/>
  <c r="J312" i="25" s="1"/>
  <c r="H313" i="25"/>
  <c r="H312" i="25" s="1"/>
  <c r="K312" i="25" s="1"/>
  <c r="J292" i="25"/>
  <c r="J291" i="25" s="1"/>
  <c r="K291" i="25" s="1"/>
  <c r="H292" i="25"/>
  <c r="H291" i="25" s="1"/>
  <c r="J280" i="25"/>
  <c r="K280" i="25" s="1"/>
  <c r="H280" i="25"/>
  <c r="J275" i="25"/>
  <c r="H275" i="25"/>
  <c r="J272" i="25"/>
  <c r="H272" i="25"/>
  <c r="J269" i="25"/>
  <c r="J268" i="25"/>
  <c r="H269" i="25"/>
  <c r="H268" i="25" s="1"/>
  <c r="J256" i="25"/>
  <c r="H256" i="25"/>
  <c r="J240" i="25"/>
  <c r="K240" i="25" s="1"/>
  <c r="H240" i="25"/>
  <c r="J237" i="25"/>
  <c r="J230" i="25"/>
  <c r="H230" i="25"/>
  <c r="J227" i="25"/>
  <c r="K227" i="25" s="1"/>
  <c r="H227" i="25"/>
  <c r="J221" i="25"/>
  <c r="H221" i="25"/>
  <c r="J213" i="25"/>
  <c r="J212" i="25" s="1"/>
  <c r="H213" i="25"/>
  <c r="J189" i="25"/>
  <c r="K189" i="25"/>
  <c r="H189" i="25"/>
  <c r="K180" i="25"/>
  <c r="H179" i="25"/>
  <c r="H178" i="25"/>
  <c r="K178" i="25" s="1"/>
  <c r="J171" i="25"/>
  <c r="J170" i="25"/>
  <c r="H171" i="25"/>
  <c r="H170" i="25"/>
  <c r="K170" i="25" s="1"/>
  <c r="K172" i="25"/>
  <c r="J162" i="25"/>
  <c r="K162" i="25" s="1"/>
  <c r="J154" i="25"/>
  <c r="K154" i="25" s="1"/>
  <c r="H154" i="25"/>
  <c r="H153" i="25"/>
  <c r="J146" i="25"/>
  <c r="J145" i="25"/>
  <c r="K145" i="25" s="1"/>
  <c r="J149" i="25"/>
  <c r="H149" i="25"/>
  <c r="J118" i="25"/>
  <c r="K118" i="25" s="1"/>
  <c r="H118" i="25"/>
  <c r="J109" i="25"/>
  <c r="K109" i="25" s="1"/>
  <c r="H109" i="25"/>
  <c r="H108" i="25" s="1"/>
  <c r="J100" i="25"/>
  <c r="K100" i="25" s="1"/>
  <c r="H100" i="25"/>
  <c r="H72" i="25"/>
  <c r="J80" i="25"/>
  <c r="K80" i="25" s="1"/>
  <c r="H80" i="25"/>
  <c r="H73" i="25"/>
  <c r="J67" i="25"/>
  <c r="K67" i="25" s="1"/>
  <c r="H67" i="25"/>
  <c r="J59" i="25"/>
  <c r="J58" i="25"/>
  <c r="K58" i="25" s="1"/>
  <c r="H59" i="25"/>
  <c r="H58" i="25" s="1"/>
  <c r="H57" i="25" s="1"/>
  <c r="J48" i="25"/>
  <c r="K48" i="25" s="1"/>
  <c r="J47" i="25"/>
  <c r="H48" i="25"/>
  <c r="J45" i="25"/>
  <c r="K46" i="25"/>
  <c r="H45" i="25"/>
  <c r="J43" i="25"/>
  <c r="H43" i="25"/>
  <c r="J33" i="25"/>
  <c r="H33" i="25"/>
  <c r="H23" i="25"/>
  <c r="J15" i="25"/>
  <c r="J14" i="25" s="1"/>
  <c r="H15" i="25"/>
  <c r="J353" i="25"/>
  <c r="H353" i="25"/>
  <c r="H352" i="25" s="1"/>
  <c r="H351" i="25" s="1"/>
  <c r="K354" i="25"/>
  <c r="I256" i="25"/>
  <c r="K238" i="25"/>
  <c r="I230" i="25"/>
  <c r="K169" i="25"/>
  <c r="I59" i="25"/>
  <c r="K49" i="25"/>
  <c r="I33" i="25"/>
  <c r="I15" i="25"/>
  <c r="J344" i="25"/>
  <c r="H344" i="25"/>
  <c r="H343" i="25" s="1"/>
  <c r="J50" i="25"/>
  <c r="K50" i="25" s="1"/>
  <c r="J61" i="25"/>
  <c r="J64" i="25"/>
  <c r="K64" i="25"/>
  <c r="J69" i="25"/>
  <c r="J83" i="25"/>
  <c r="J87" i="25"/>
  <c r="J82" i="25"/>
  <c r="K82" i="25" s="1"/>
  <c r="J91" i="25"/>
  <c r="J97" i="25"/>
  <c r="J112" i="25"/>
  <c r="J114" i="25"/>
  <c r="J116" i="25"/>
  <c r="J121" i="25"/>
  <c r="K121" i="25"/>
  <c r="J125" i="25"/>
  <c r="J120" i="25"/>
  <c r="K120" i="25" s="1"/>
  <c r="J129" i="25"/>
  <c r="J128" i="25" s="1"/>
  <c r="J133" i="25"/>
  <c r="J141" i="25"/>
  <c r="J140" i="25" s="1"/>
  <c r="J139" i="25" s="1"/>
  <c r="K139" i="25" s="1"/>
  <c r="J148" i="25"/>
  <c r="J156" i="25"/>
  <c r="K156" i="25"/>
  <c r="K163" i="25"/>
  <c r="J161" i="25"/>
  <c r="J164" i="25"/>
  <c r="J174" i="25"/>
  <c r="J176" i="25"/>
  <c r="J184" i="25"/>
  <c r="J183" i="25" s="1"/>
  <c r="J188" i="25"/>
  <c r="J187" i="25" s="1"/>
  <c r="J186" i="25"/>
  <c r="J208" i="25"/>
  <c r="J210" i="25"/>
  <c r="J217" i="25"/>
  <c r="J215" i="25" s="1"/>
  <c r="J220" i="25"/>
  <c r="J226" i="25"/>
  <c r="J245" i="25"/>
  <c r="J239" i="25"/>
  <c r="J261" i="25"/>
  <c r="J258" i="25" s="1"/>
  <c r="K258" i="25" s="1"/>
  <c r="J255" i="25"/>
  <c r="J274" i="25"/>
  <c r="J279" i="25"/>
  <c r="K279" i="25" s="1"/>
  <c r="J296" i="25"/>
  <c r="J300" i="25"/>
  <c r="J309" i="25"/>
  <c r="K309" i="25" s="1"/>
  <c r="J337" i="25"/>
  <c r="J329" i="25"/>
  <c r="K329" i="25" s="1"/>
  <c r="J328" i="25"/>
  <c r="J340" i="25"/>
  <c r="J339" i="25" s="1"/>
  <c r="J349" i="25"/>
  <c r="K349" i="25" s="1"/>
  <c r="J356" i="25"/>
  <c r="J361" i="25"/>
  <c r="J374" i="25"/>
  <c r="J371" i="25"/>
  <c r="K371" i="25" s="1"/>
  <c r="J368" i="25"/>
  <c r="J378" i="25"/>
  <c r="J377" i="25" s="1"/>
  <c r="J376" i="25" s="1"/>
  <c r="H50" i="25"/>
  <c r="H61" i="25"/>
  <c r="H64" i="25"/>
  <c r="H69" i="25"/>
  <c r="K69" i="25"/>
  <c r="H83" i="25"/>
  <c r="H87" i="25"/>
  <c r="H82" i="25" s="1"/>
  <c r="H91" i="25"/>
  <c r="H97" i="25"/>
  <c r="H112" i="25"/>
  <c r="H111" i="25"/>
  <c r="H114" i="25"/>
  <c r="H116" i="25"/>
  <c r="H121" i="25"/>
  <c r="H125" i="25"/>
  <c r="H129" i="25"/>
  <c r="H128" i="25" s="1"/>
  <c r="K128" i="25" s="1"/>
  <c r="H133" i="25"/>
  <c r="H141" i="25"/>
  <c r="H140" i="25"/>
  <c r="H139" i="25" s="1"/>
  <c r="H148" i="25"/>
  <c r="H156" i="25"/>
  <c r="H161" i="25"/>
  <c r="K161" i="25"/>
  <c r="H164" i="25"/>
  <c r="H174" i="25"/>
  <c r="H176" i="25"/>
  <c r="H184" i="25"/>
  <c r="H183" i="25" s="1"/>
  <c r="H182" i="25" s="1"/>
  <c r="H181" i="25" s="1"/>
  <c r="H188" i="25"/>
  <c r="H208" i="25"/>
  <c r="H210" i="25"/>
  <c r="K210" i="25" s="1"/>
  <c r="H217" i="25"/>
  <c r="H215" i="25" s="1"/>
  <c r="K215" i="25" s="1"/>
  <c r="H220" i="25"/>
  <c r="K220" i="25" s="1"/>
  <c r="H226" i="25"/>
  <c r="H245" i="25"/>
  <c r="K245" i="25"/>
  <c r="H242" i="25"/>
  <c r="H239" i="25"/>
  <c r="H261" i="25"/>
  <c r="H255" i="25"/>
  <c r="K255" i="25" s="1"/>
  <c r="H274" i="25"/>
  <c r="H279" i="25"/>
  <c r="H296" i="25"/>
  <c r="H300" i="25"/>
  <c r="H337" i="25"/>
  <c r="H330" i="25"/>
  <c r="H340" i="25"/>
  <c r="H339" i="25" s="1"/>
  <c r="H356" i="25"/>
  <c r="H361" i="25"/>
  <c r="H355" i="25" s="1"/>
  <c r="H374" i="25"/>
  <c r="H371" i="25" s="1"/>
  <c r="H378" i="25"/>
  <c r="H377" i="25" s="1"/>
  <c r="K383" i="25"/>
  <c r="K382" i="25"/>
  <c r="J381" i="25"/>
  <c r="K381" i="25"/>
  <c r="H381" i="25"/>
  <c r="K375" i="25"/>
  <c r="K373" i="25"/>
  <c r="K372" i="25"/>
  <c r="J369" i="25"/>
  <c r="K365" i="25"/>
  <c r="J364" i="25"/>
  <c r="H364" i="25"/>
  <c r="K364" i="25" s="1"/>
  <c r="K363" i="25"/>
  <c r="J362" i="25"/>
  <c r="H362" i="25"/>
  <c r="K362" i="25" s="1"/>
  <c r="K360" i="25"/>
  <c r="J359" i="25"/>
  <c r="H359" i="25"/>
  <c r="J357" i="25"/>
  <c r="K357" i="25" s="1"/>
  <c r="K345" i="25"/>
  <c r="J341" i="25"/>
  <c r="K341" i="25"/>
  <c r="H341" i="25"/>
  <c r="J333" i="25"/>
  <c r="J332" i="25" s="1"/>
  <c r="K332" i="25" s="1"/>
  <c r="H333" i="25"/>
  <c r="H332" i="25"/>
  <c r="J330" i="25"/>
  <c r="K330" i="25" s="1"/>
  <c r="K314" i="25"/>
  <c r="K311" i="25"/>
  <c r="J310" i="25"/>
  <c r="K310" i="25" s="1"/>
  <c r="K298" i="25"/>
  <c r="J297" i="25"/>
  <c r="K297" i="25" s="1"/>
  <c r="H297" i="25"/>
  <c r="K281" i="25"/>
  <c r="K278" i="25"/>
  <c r="J277" i="25"/>
  <c r="K277" i="25" s="1"/>
  <c r="H277" i="25"/>
  <c r="K276" i="25"/>
  <c r="K273" i="25"/>
  <c r="J271" i="25"/>
  <c r="K271" i="25" s="1"/>
  <c r="H271" i="25"/>
  <c r="K267" i="25"/>
  <c r="K266" i="25"/>
  <c r="J265" i="25"/>
  <c r="H265" i="25"/>
  <c r="K265" i="25"/>
  <c r="J264" i="25"/>
  <c r="H264" i="25"/>
  <c r="K263" i="25"/>
  <c r="K262" i="25"/>
  <c r="K260" i="25"/>
  <c r="K259" i="25"/>
  <c r="K257" i="25"/>
  <c r="J253" i="25"/>
  <c r="J252" i="25" s="1"/>
  <c r="H253" i="25"/>
  <c r="H252" i="25"/>
  <c r="K251" i="25"/>
  <c r="K250" i="25"/>
  <c r="J249" i="25"/>
  <c r="J248" i="25"/>
  <c r="K248" i="25" s="1"/>
  <c r="H249" i="25"/>
  <c r="H248" i="25" s="1"/>
  <c r="K247" i="25"/>
  <c r="K246" i="25"/>
  <c r="K244" i="25"/>
  <c r="K243" i="25"/>
  <c r="K231" i="25"/>
  <c r="K228" i="25"/>
  <c r="K214" i="25"/>
  <c r="K211" i="25"/>
  <c r="K209" i="25"/>
  <c r="K192" i="25"/>
  <c r="J191" i="25"/>
  <c r="K191" i="25" s="1"/>
  <c r="H191" i="25"/>
  <c r="K190" i="25"/>
  <c r="K185" i="25"/>
  <c r="K175" i="25"/>
  <c r="K166" i="25"/>
  <c r="J165" i="25"/>
  <c r="K165" i="25"/>
  <c r="H165" i="25"/>
  <c r="K157" i="25"/>
  <c r="K152" i="25"/>
  <c r="J151" i="25"/>
  <c r="H151" i="25"/>
  <c r="K150" i="25"/>
  <c r="K143" i="25"/>
  <c r="K142" i="25"/>
  <c r="K138" i="25"/>
  <c r="J137" i="25"/>
  <c r="K137" i="25" s="1"/>
  <c r="H137" i="25"/>
  <c r="J136" i="25"/>
  <c r="H136" i="25"/>
  <c r="K147" i="25"/>
  <c r="K131" i="25"/>
  <c r="K130" i="25"/>
  <c r="K127" i="25"/>
  <c r="K126" i="25"/>
  <c r="K124" i="25"/>
  <c r="K123" i="25"/>
  <c r="K122" i="25"/>
  <c r="K113" i="25"/>
  <c r="K107" i="25"/>
  <c r="J106" i="25"/>
  <c r="H106" i="25"/>
  <c r="K106" i="25" s="1"/>
  <c r="K105" i="25"/>
  <c r="J104" i="25"/>
  <c r="H104" i="25"/>
  <c r="K103" i="25"/>
  <c r="J102" i="25"/>
  <c r="H102" i="25"/>
  <c r="K102" i="25"/>
  <c r="K101" i="25"/>
  <c r="K85" i="25"/>
  <c r="K84" i="25"/>
  <c r="K81" i="25"/>
  <c r="K79" i="25"/>
  <c r="J78" i="25"/>
  <c r="H78" i="25"/>
  <c r="K77" i="25"/>
  <c r="J76" i="25"/>
  <c r="H76" i="25"/>
  <c r="K76" i="25" s="1"/>
  <c r="J75" i="25"/>
  <c r="H75" i="25"/>
  <c r="K75" i="25" s="1"/>
  <c r="K74" i="25"/>
  <c r="K71" i="25"/>
  <c r="J70" i="25"/>
  <c r="K70" i="25" s="1"/>
  <c r="H70" i="25"/>
  <c r="K68" i="25"/>
  <c r="K66" i="25"/>
  <c r="J65" i="25"/>
  <c r="K65" i="25"/>
  <c r="H65" i="25"/>
  <c r="K63" i="25"/>
  <c r="J62" i="25"/>
  <c r="K62" i="25"/>
  <c r="H62" i="25"/>
  <c r="K54" i="25"/>
  <c r="H53" i="25"/>
  <c r="K53" i="25"/>
  <c r="K52" i="25"/>
  <c r="J51" i="25"/>
  <c r="K51" i="25" s="1"/>
  <c r="H51" i="25"/>
  <c r="K44" i="25"/>
  <c r="H41" i="25"/>
  <c r="H40" i="25" s="1"/>
  <c r="H38" i="25"/>
  <c r="H36" i="25"/>
  <c r="H35" i="25"/>
  <c r="K34" i="25"/>
  <c r="K24" i="25"/>
  <c r="K22" i="25"/>
  <c r="J21" i="25"/>
  <c r="K21" i="25" s="1"/>
  <c r="H21" i="25"/>
  <c r="H20" i="25"/>
  <c r="K20" i="25" s="1"/>
  <c r="K19" i="25"/>
  <c r="J18" i="25"/>
  <c r="H18" i="25"/>
  <c r="H17" i="25" s="1"/>
  <c r="K17" i="25" s="1"/>
  <c r="K16" i="25"/>
  <c r="I11" i="25"/>
  <c r="I14" i="25"/>
  <c r="I13" i="25"/>
  <c r="I16" i="25"/>
  <c r="H25" i="25"/>
  <c r="H26" i="25"/>
  <c r="I32" i="25"/>
  <c r="I34" i="25"/>
  <c r="I58" i="25"/>
  <c r="I57" i="25"/>
  <c r="I72" i="25"/>
  <c r="I145" i="25"/>
  <c r="I144" i="25"/>
  <c r="I188" i="25"/>
  <c r="I187" i="25" s="1"/>
  <c r="I217" i="25"/>
  <c r="I214" i="25" s="1"/>
  <c r="I212" i="25" s="1"/>
  <c r="I222" i="25"/>
  <c r="I220" i="25" s="1"/>
  <c r="I228" i="25"/>
  <c r="I231" i="25"/>
  <c r="I229" i="25" s="1"/>
  <c r="I249" i="25"/>
  <c r="I248" i="25" s="1"/>
  <c r="I257" i="25"/>
  <c r="I255" i="25" s="1"/>
  <c r="I266" i="25"/>
  <c r="I264" i="25" s="1"/>
  <c r="I268" i="25"/>
  <c r="I302" i="25"/>
  <c r="I300" i="25"/>
  <c r="I311" i="25"/>
  <c r="I309" i="25"/>
  <c r="I331" i="25"/>
  <c r="I329" i="25"/>
  <c r="I368" i="25"/>
  <c r="I367" i="25"/>
  <c r="I60" i="25"/>
  <c r="I68" i="25"/>
  <c r="I97" i="25"/>
  <c r="I350" i="25"/>
  <c r="I348" i="25" s="1"/>
  <c r="I347" i="25" s="1"/>
  <c r="I356" i="25"/>
  <c r="I355" i="25"/>
  <c r="I361" i="25"/>
  <c r="I380" i="25"/>
  <c r="I378" i="25" s="1"/>
  <c r="I377" i="25" s="1"/>
  <c r="H357" i="25"/>
  <c r="K380" i="25"/>
  <c r="K358" i="25"/>
  <c r="H368" i="25"/>
  <c r="H367" i="25" s="1"/>
  <c r="H366" i="25" s="1"/>
  <c r="H369" i="25"/>
  <c r="K369" i="25" s="1"/>
  <c r="K302" i="25"/>
  <c r="K342" i="25"/>
  <c r="H301" i="25"/>
  <c r="K222" i="25"/>
  <c r="H310" i="25"/>
  <c r="H309" i="25"/>
  <c r="J348" i="25"/>
  <c r="J347" i="25" s="1"/>
  <c r="K350" i="25"/>
  <c r="H348" i="25"/>
  <c r="H349" i="25"/>
  <c r="K155" i="25"/>
  <c r="K241" i="25"/>
  <c r="K331" i="25"/>
  <c r="H329" i="25"/>
  <c r="H328" i="25"/>
  <c r="K270" i="25"/>
  <c r="J301" i="25"/>
  <c r="K301" i="25" s="1"/>
  <c r="K370" i="25"/>
  <c r="H379" i="25"/>
  <c r="J379" i="25"/>
  <c r="K379" i="25"/>
  <c r="K110" i="25"/>
  <c r="K119" i="25"/>
  <c r="K293" i="25"/>
  <c r="H47" i="25"/>
  <c r="H223" i="25"/>
  <c r="H224" i="25"/>
  <c r="K31" i="25"/>
  <c r="H30" i="25"/>
  <c r="H29" i="25" s="1"/>
  <c r="H28" i="25" s="1"/>
  <c r="H12" i="25" s="1"/>
  <c r="H11" i="25" s="1"/>
  <c r="H195" i="25"/>
  <c r="H194" i="25"/>
  <c r="H196" i="25"/>
  <c r="K196" i="25" s="1"/>
  <c r="H324" i="25"/>
  <c r="K326" i="25"/>
  <c r="H325" i="25"/>
  <c r="K359" i="25"/>
  <c r="K237" i="25"/>
  <c r="K221" i="25"/>
  <c r="K151" i="25"/>
  <c r="I158" i="25"/>
  <c r="G24" i="28"/>
  <c r="F15" i="28"/>
  <c r="F14" i="28" s="1"/>
  <c r="G14" i="28" s="1"/>
  <c r="K78" i="25"/>
  <c r="K356" i="25"/>
  <c r="K249" i="25"/>
  <c r="K374" i="25"/>
  <c r="K23" i="25"/>
  <c r="I282" i="25"/>
  <c r="H158" i="25"/>
  <c r="J295" i="25"/>
  <c r="J242" i="25"/>
  <c r="K242" i="25" s="1"/>
  <c r="K208" i="25"/>
  <c r="K313" i="25"/>
  <c r="K141" i="25"/>
  <c r="H90" i="25"/>
  <c r="J90" i="25"/>
  <c r="K149" i="25"/>
  <c r="K83" i="25"/>
  <c r="H173" i="25"/>
  <c r="K18" i="25"/>
  <c r="I288" i="25"/>
  <c r="H258" i="25"/>
  <c r="K61" i="25"/>
  <c r="K319" i="25"/>
  <c r="K304" i="25"/>
  <c r="K325" i="25"/>
  <c r="H120" i="25"/>
  <c r="H14" i="25"/>
  <c r="H13" i="25" s="1"/>
  <c r="K45" i="25"/>
  <c r="J207" i="25"/>
  <c r="K264" i="25"/>
  <c r="K129" i="25"/>
  <c r="K158" i="25"/>
  <c r="K179" i="25"/>
  <c r="J178" i="25"/>
  <c r="K239" i="25"/>
  <c r="K289" i="25"/>
  <c r="K292" i="25"/>
  <c r="K146" i="25"/>
  <c r="H32" i="25"/>
  <c r="J206" i="25"/>
  <c r="J205" i="25" s="1"/>
  <c r="J204" i="25"/>
  <c r="J352" i="25"/>
  <c r="F47" i="28"/>
  <c r="G47" i="28" s="1"/>
  <c r="E47" i="28"/>
  <c r="G23" i="28"/>
  <c r="K272" i="25"/>
  <c r="I299" i="25"/>
  <c r="J198" i="25"/>
  <c r="K198" i="25" s="1"/>
  <c r="K184" i="25"/>
  <c r="K286" i="25"/>
  <c r="J321" i="25"/>
  <c r="K321" i="25" s="1"/>
  <c r="K200" i="25"/>
  <c r="I308" i="25"/>
  <c r="I306" i="25" s="1"/>
  <c r="K59" i="25"/>
  <c r="H347" i="25"/>
  <c r="K261" i="25"/>
  <c r="K226" i="25"/>
  <c r="K164" i="25"/>
  <c r="H207" i="25"/>
  <c r="K207" i="25" s="1"/>
  <c r="K125" i="25"/>
  <c r="K73" i="25"/>
  <c r="K15" i="25"/>
  <c r="K140" i="25"/>
  <c r="K195" i="25"/>
  <c r="J182" i="25"/>
  <c r="K171" i="25"/>
  <c r="J153" i="25"/>
  <c r="K153" i="25" s="1"/>
  <c r="J72" i="25"/>
  <c r="K72" i="25" s="1"/>
  <c r="E39" i="28"/>
  <c r="G48" i="28"/>
  <c r="E10" i="28"/>
  <c r="E40" i="28"/>
  <c r="I305" i="25"/>
  <c r="I303" i="25" s="1"/>
  <c r="K347" i="25"/>
  <c r="H346" i="25"/>
  <c r="H206" i="25"/>
  <c r="H205" i="25" s="1"/>
  <c r="K205" i="25" s="1"/>
  <c r="J181" i="25"/>
  <c r="K181" i="25"/>
  <c r="E56" i="28"/>
  <c r="F44" i="28"/>
  <c r="F41" i="28" l="1"/>
  <c r="G41" i="28" s="1"/>
  <c r="K269" i="25"/>
  <c r="K256" i="25"/>
  <c r="K224" i="25"/>
  <c r="K348" i="25"/>
  <c r="K230" i="25"/>
  <c r="K223" i="25"/>
  <c r="J108" i="25"/>
  <c r="K108" i="25" s="1"/>
  <c r="J32" i="25"/>
  <c r="K32" i="25" s="1"/>
  <c r="J28" i="25"/>
  <c r="K28" i="25" s="1"/>
  <c r="K33" i="25"/>
  <c r="J13" i="25"/>
  <c r="K13" i="25" s="1"/>
  <c r="K14" i="25"/>
  <c r="F39" i="28"/>
  <c r="G39" i="28" s="1"/>
  <c r="F40" i="28"/>
  <c r="G40" i="28" s="1"/>
  <c r="G15" i="28"/>
  <c r="F10" i="28"/>
  <c r="G11" i="28"/>
  <c r="K282" i="25"/>
  <c r="K274" i="25"/>
  <c r="K235" i="25"/>
  <c r="K234" i="25"/>
  <c r="K229" i="25"/>
  <c r="I203" i="25"/>
  <c r="H376" i="25"/>
  <c r="K376" i="25" s="1"/>
  <c r="K377" i="25"/>
  <c r="K352" i="25"/>
  <c r="J351" i="25"/>
  <c r="K30" i="25"/>
  <c r="K136" i="25"/>
  <c r="K186" i="25"/>
  <c r="K29" i="25"/>
  <c r="K182" i="25"/>
  <c r="K340" i="25"/>
  <c r="K378" i="25"/>
  <c r="H193" i="25"/>
  <c r="H327" i="25"/>
  <c r="K104" i="25"/>
  <c r="K252" i="25"/>
  <c r="K339" i="25"/>
  <c r="K112" i="25"/>
  <c r="J111" i="25"/>
  <c r="K111" i="25" s="1"/>
  <c r="K353" i="25"/>
  <c r="K275" i="25"/>
  <c r="K160" i="25"/>
  <c r="H159" i="25"/>
  <c r="K159" i="25" s="1"/>
  <c r="H167" i="25"/>
  <c r="K168" i="25"/>
  <c r="K199" i="25"/>
  <c r="H204" i="25"/>
  <c r="K204" i="25" s="1"/>
  <c r="K296" i="25"/>
  <c r="H295" i="25"/>
  <c r="K206" i="25"/>
  <c r="J144" i="25"/>
  <c r="K144" i="25" s="1"/>
  <c r="I28" i="25"/>
  <c r="I31" i="25"/>
  <c r="I30" i="25" s="1"/>
  <c r="I29" i="25" s="1"/>
  <c r="K361" i="25"/>
  <c r="J355" i="25"/>
  <c r="K355" i="25" s="1"/>
  <c r="K328" i="25"/>
  <c r="J327" i="25"/>
  <c r="K300" i="25"/>
  <c r="K183" i="25"/>
  <c r="K148" i="25"/>
  <c r="J343" i="25"/>
  <c r="K343" i="25" s="1"/>
  <c r="K344" i="25"/>
  <c r="J42" i="25"/>
  <c r="K43" i="25"/>
  <c r="J203" i="25"/>
  <c r="J202" i="25" s="1"/>
  <c r="K167" i="25"/>
  <c r="K283" i="25"/>
  <c r="I226" i="25"/>
  <c r="I225" i="25"/>
  <c r="H187" i="25"/>
  <c r="H186" i="25" s="1"/>
  <c r="K188" i="25"/>
  <c r="J367" i="25"/>
  <c r="K368" i="25"/>
  <c r="K47" i="25"/>
  <c r="H144" i="25"/>
  <c r="H56" i="25" s="1"/>
  <c r="K295" i="25"/>
  <c r="J173" i="25"/>
  <c r="K173" i="25" s="1"/>
  <c r="K174" i="25"/>
  <c r="K268" i="25"/>
  <c r="K194" i="25"/>
  <c r="J193" i="25"/>
  <c r="K193" i="25" s="1"/>
  <c r="H299" i="25"/>
  <c r="K306" i="25"/>
  <c r="J315" i="25"/>
  <c r="K316" i="25"/>
  <c r="K213" i="25"/>
  <c r="H212" i="25"/>
  <c r="J57" i="25" l="1"/>
  <c r="K57" i="25" s="1"/>
  <c r="J12" i="25"/>
  <c r="G10" i="28"/>
  <c r="F56" i="28"/>
  <c r="G56" i="28" s="1"/>
  <c r="K327" i="25"/>
  <c r="K315" i="25"/>
  <c r="J299" i="25"/>
  <c r="J41" i="25"/>
  <c r="K42" i="25"/>
  <c r="I197" i="25"/>
  <c r="I201" i="25"/>
  <c r="I200" i="25" s="1"/>
  <c r="I199" i="25" s="1"/>
  <c r="I198" i="25" s="1"/>
  <c r="I224" i="25"/>
  <c r="I223" i="25"/>
  <c r="H294" i="25"/>
  <c r="K187" i="25"/>
  <c r="I55" i="25"/>
  <c r="I384" i="25" s="1"/>
  <c r="K351" i="25"/>
  <c r="J346" i="25"/>
  <c r="K346" i="25" s="1"/>
  <c r="K12" i="25"/>
  <c r="J11" i="25"/>
  <c r="J366" i="25"/>
  <c r="K366" i="25" s="1"/>
  <c r="K367" i="25"/>
  <c r="J56" i="25"/>
  <c r="K212" i="25"/>
  <c r="H203" i="25"/>
  <c r="K56" i="25" l="1"/>
  <c r="J294" i="25"/>
  <c r="K294" i="25" s="1"/>
  <c r="K299" i="25"/>
  <c r="I195" i="25"/>
  <c r="I194" i="25" s="1"/>
  <c r="I193" i="25" s="1"/>
  <c r="I196" i="25"/>
  <c r="K11" i="25"/>
  <c r="K41" i="25"/>
  <c r="J40" i="25"/>
  <c r="H202" i="25"/>
  <c r="K203" i="25"/>
  <c r="J55" i="25" l="1"/>
  <c r="J384" i="25" s="1"/>
  <c r="K40" i="25"/>
  <c r="J39" i="25"/>
  <c r="H55" i="25"/>
  <c r="K202" i="25"/>
  <c r="J38" i="25" l="1"/>
  <c r="K39" i="25"/>
  <c r="H384" i="25"/>
  <c r="K384" i="25" s="1"/>
  <c r="K55" i="25"/>
  <c r="J37" i="25" l="1"/>
  <c r="K38" i="25"/>
  <c r="K37" i="25" l="1"/>
  <c r="J36" i="25"/>
  <c r="K36" i="25" l="1"/>
  <c r="J35" i="25"/>
  <c r="K35" i="25" s="1"/>
</calcChain>
</file>

<file path=xl/sharedStrings.xml><?xml version="1.0" encoding="utf-8"?>
<sst xmlns="http://schemas.openxmlformats.org/spreadsheetml/2006/main" count="2022" uniqueCount="397">
  <si>
    <t>№ п/п</t>
  </si>
  <si>
    <t>0100</t>
  </si>
  <si>
    <t>0102</t>
  </si>
  <si>
    <t>Заработная плата</t>
  </si>
  <si>
    <t>211</t>
  </si>
  <si>
    <t>213</t>
  </si>
  <si>
    <t>Услуги связи</t>
  </si>
  <si>
    <t>221</t>
  </si>
  <si>
    <t>0103</t>
  </si>
  <si>
    <t>Транспортные услуги</t>
  </si>
  <si>
    <t>222</t>
  </si>
  <si>
    <t>Коммунальные услуги</t>
  </si>
  <si>
    <t>223</t>
  </si>
  <si>
    <t>Услуги по содержанию имущества</t>
  </si>
  <si>
    <t>225</t>
  </si>
  <si>
    <t>226</t>
  </si>
  <si>
    <t>Прочие расходы</t>
  </si>
  <si>
    <t>290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</si>
  <si>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</si>
  <si>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</si>
  <si>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</si>
  <si>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</si>
  <si>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Другие общегосударственные вопросы</t>
  </si>
  <si>
    <t>0104</t>
  </si>
  <si>
    <t>0300</t>
  </si>
  <si>
    <t>0500</t>
  </si>
  <si>
    <t>Благоустройство</t>
  </si>
  <si>
    <t>0503</t>
  </si>
  <si>
    <t>0700</t>
  </si>
  <si>
    <t>Культура</t>
  </si>
  <si>
    <t>0801</t>
  </si>
  <si>
    <t>0804</t>
  </si>
  <si>
    <t>1004</t>
  </si>
  <si>
    <t>262</t>
  </si>
  <si>
    <t>ИТОГО:</t>
  </si>
  <si>
    <t>Охрана семьи и детства</t>
  </si>
  <si>
    <t>200</t>
  </si>
  <si>
    <t>210</t>
  </si>
  <si>
    <t>220</t>
  </si>
  <si>
    <t>300</t>
  </si>
  <si>
    <t xml:space="preserve">Прочие работы, услуги </t>
  </si>
  <si>
    <t>Поступление нефинансовых активов</t>
  </si>
  <si>
    <t>600 02 02</t>
  </si>
  <si>
    <t>Начисления на выплаты по оплате труда</t>
  </si>
  <si>
    <t>Заработная плата и начисления по оплате труда</t>
  </si>
  <si>
    <t>Оплата работ, услуг</t>
  </si>
  <si>
    <t>Прочие работы, услуги</t>
  </si>
  <si>
    <t>2</t>
  </si>
  <si>
    <t xml:space="preserve"> Наименование </t>
  </si>
  <si>
    <t>ГРБС</t>
  </si>
  <si>
    <t>Раздел, подраздел</t>
  </si>
  <si>
    <t>Целевая статья</t>
  </si>
  <si>
    <t>Вид расходов</t>
  </si>
  <si>
    <t>КОСГУ</t>
  </si>
  <si>
    <t>967</t>
  </si>
  <si>
    <t>926</t>
  </si>
  <si>
    <t xml:space="preserve"> 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</si>
  <si>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</si>
  <si>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</si>
  <si>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Содержание и обеспечение деятельности местной администрации по решению вопросов местного значения</t>
  </si>
  <si>
    <t>Резервные фонды</t>
  </si>
  <si>
    <t>Функционирование законодательных (представительных)   органов   государственной  власти и представительных органов муниципальных образований</t>
  </si>
  <si>
    <t>Периодическая печать и издательства</t>
  </si>
  <si>
    <t>0111</t>
  </si>
  <si>
    <t>0113</t>
  </si>
  <si>
    <t>Уплата членских взносов на осуществление деятельности Совета муниципальных образований Санкт-Петербурга и содержание его органов</t>
  </si>
  <si>
    <t>Ликвидация несанкционированных свалок бытовых отходов, мусора и уборка территории</t>
  </si>
  <si>
    <t>Организация учета зеленых насаждений внутриквартального озеленения</t>
  </si>
  <si>
    <t>1202</t>
  </si>
  <si>
    <t>Сумма</t>
  </si>
  <si>
    <t>Тыс. руб.</t>
  </si>
  <si>
    <t>0401</t>
  </si>
  <si>
    <t>Общеэкономические вопросы</t>
  </si>
  <si>
    <t>1003</t>
  </si>
  <si>
    <t>242</t>
  </si>
  <si>
    <t>Безвозмездные перечисления организациям, за исключением государственных и муниципальных организаций</t>
  </si>
  <si>
    <t>263</t>
  </si>
  <si>
    <t xml:space="preserve">967 </t>
  </si>
  <si>
    <t>Профессиональная подготовка, переподготовка и повышение квалификации</t>
  </si>
  <si>
    <t>0705</t>
  </si>
  <si>
    <t>244</t>
  </si>
  <si>
    <t>Прочая закупка товаров, работ и услуг для муниципальных нужд</t>
  </si>
  <si>
    <t>121</t>
  </si>
  <si>
    <t>Аппарат представительного органа муниципального образования</t>
  </si>
  <si>
    <t>852</t>
  </si>
  <si>
    <t>870</t>
  </si>
  <si>
    <t>Резервные средства</t>
  </si>
  <si>
    <t>851</t>
  </si>
  <si>
    <t>600 02 03</t>
  </si>
  <si>
    <t>600 03 05</t>
  </si>
  <si>
    <t>120</t>
  </si>
  <si>
    <t>240</t>
  </si>
  <si>
    <t>Расходы на выплаты персоналу государственных (муниципальных) органов</t>
  </si>
  <si>
    <t>Уплата налогов, сборов и иных платежей</t>
  </si>
  <si>
    <t>850</t>
  </si>
  <si>
    <t>Публичные нормативные социальные выплаты гражданам</t>
  </si>
  <si>
    <t>Уплата  налогов, сборов и иных платежей</t>
  </si>
  <si>
    <t>Осуществление технического надзора</t>
  </si>
  <si>
    <t>ОБЩЕГОСУДАРСТВЕННЫЕ ВОПРОСЫ</t>
  </si>
  <si>
    <t>НАЦИОНАЛЬНАЯ БЕЗОПАСНОСТЬ И ПРАВООХРАНИТЕЛЬНАЯ ДЕЯТЕЛЬНОСТЬ</t>
  </si>
  <si>
    <t>0400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</si>
  <si>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</si>
  <si>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</si>
  <si>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</si>
  <si>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</si>
  <si>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ФИЗИЧЕСКАЯ КУЛЬТУРА И СПОРТ</t>
  </si>
  <si>
    <t>СРЕДСТВА МАССОВОЙ ИНФОРМАЦИИ</t>
  </si>
  <si>
    <t>1000</t>
  </si>
  <si>
    <t>100</t>
  </si>
  <si>
    <t>800</t>
  </si>
  <si>
    <t>Иные бюджетные ассигнования</t>
  </si>
  <si>
    <t>Социальное обеспечение и иные выплаты населению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</si>
  <si>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</si>
  <si>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</si>
  <si>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Выполнение оформления к праздничным мероприятиям на территории МО</t>
  </si>
  <si>
    <t>600 01 08</t>
  </si>
  <si>
    <t>1101</t>
  </si>
  <si>
    <t>Физическая культура</t>
  </si>
  <si>
    <t>0800</t>
  </si>
  <si>
    <t>СОЦИАЛЬНАЯ ПОЛИТИКА</t>
  </si>
  <si>
    <t>1100</t>
  </si>
  <si>
    <t>1200</t>
  </si>
  <si>
    <t>320</t>
  </si>
  <si>
    <t xml:space="preserve">Социальные выплаты гражданам, кроме публичных нормативных социальных выплат
</t>
  </si>
  <si>
    <t>853</t>
  </si>
  <si>
    <t xml:space="preserve">Уплата налога на имущество организаций и земельного налога
</t>
  </si>
  <si>
    <t>Уплата прочих налогов, сборов</t>
  </si>
  <si>
    <t>Иные закупки товаров, работ и услуг для обеспечения государственных (муниципальных) нужд</t>
  </si>
  <si>
    <t xml:space="preserve">Закупка товаров, работ, услуг в сфере
информационно-коммуникационных технологий
</t>
  </si>
  <si>
    <t xml:space="preserve">Прочие расходы </t>
  </si>
  <si>
    <t>323</t>
  </si>
  <si>
    <t>313</t>
  </si>
  <si>
    <t>Прочая закупка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</si>
  <si>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</si>
  <si>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600 01 42</t>
  </si>
  <si>
    <t>Расходы на предоставление доплат к пенсии лицам, замещавшим муниципальные должности и должности муниципальной службы</t>
  </si>
  <si>
    <t>Уплата иных платежей</t>
  </si>
  <si>
    <t xml:space="preserve"> Оплата работ, услуг
</t>
  </si>
  <si>
    <t xml:space="preserve">Прочая закупка товаров, работ и услуг для обеспечения государственных (муниципальных) нужд
</t>
  </si>
  <si>
    <t>Пособия, компенсации, меры социальной поддержки по публичным нормативным обязательствам</t>
  </si>
  <si>
    <t>Приобретение товаров, работ, услуг в пользу граждан в целях их социального обеспечения</t>
  </si>
  <si>
    <t>Осуществление закупок товаров, работ, услуг для обеспечения муниципальных нужд</t>
  </si>
  <si>
    <t xml:space="preserve">Прочие работы и услуги </t>
  </si>
  <si>
    <t>600 90 10</t>
  </si>
  <si>
    <t>Расходы на благоустройство территории муниципального образования за счет субсидии из бюджета Санкт-Петербурга</t>
  </si>
  <si>
    <t>Расходы на исполнение государственного полномочия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</si>
  <si>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</si>
  <si>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</si>
  <si>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</si>
  <si>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Работы, услуги по содержанию имущества</t>
  </si>
  <si>
    <t>79500 00490</t>
  </si>
  <si>
    <t>79500 00520</t>
  </si>
  <si>
    <t>79500 00530</t>
  </si>
  <si>
    <t>45000 00200</t>
  </si>
  <si>
    <t>45000 00560</t>
  </si>
  <si>
    <t>50500 00230</t>
  </si>
  <si>
    <t>51200 00240</t>
  </si>
  <si>
    <t>45700 00250</t>
  </si>
  <si>
    <t>42800 00180</t>
  </si>
  <si>
    <t>60000 00131</t>
  </si>
  <si>
    <t>60000 00132</t>
  </si>
  <si>
    <t>60000 00133</t>
  </si>
  <si>
    <t>60000 00134</t>
  </si>
  <si>
    <t>60000 00142</t>
  </si>
  <si>
    <t>60000 00151</t>
  </si>
  <si>
    <t>60000 00152</t>
  </si>
  <si>
    <t>60000 00161</t>
  </si>
  <si>
    <t>60000 00162</t>
  </si>
  <si>
    <t>51000 00100</t>
  </si>
  <si>
    <t>21900 00090</t>
  </si>
  <si>
    <t>09200 00071</t>
  </si>
  <si>
    <t>07000 00060</t>
  </si>
  <si>
    <t>00200 00010</t>
  </si>
  <si>
    <t>00200 00021</t>
  </si>
  <si>
    <t>00200 00440</t>
  </si>
  <si>
    <t>00200 00031</t>
  </si>
  <si>
    <t>00200 00032</t>
  </si>
  <si>
    <t>Ведомственная целевая программа по проведению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</si>
  <si>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Расходы на подготовку, переподготовку и повышение квалификации выборных должностных лиц местного самоуправления, депутатов представительного органа местного самоуправления, а также муниципальных служащих и работников муниципальных учреждений</t>
  </si>
  <si>
    <t>Ведомственная целевая программа по организации и проведение местных и участие в организации и проведении городских праздничных и иных зрелищных мероприятий</t>
  </si>
  <si>
    <t>Ведомственная целевая программа по организации и проведению досуговых мероприятий для жителей МО</t>
  </si>
  <si>
    <t>Ведомственная целевая программа по участию в организации и финансировании временного трудоустройства несовершеннолетних в возрасте от 14 до 18 лет в свободное от учебы время</t>
  </si>
  <si>
    <t>00200 G0850</t>
  </si>
  <si>
    <t>09200 G0100</t>
  </si>
  <si>
    <t>51100 G0860</t>
  </si>
  <si>
    <t>51100 G0870</t>
  </si>
  <si>
    <t>Ведомственная целевая программа расходов направленных на издание и опубликование муниципальных правовых актов и иной информации о развитии МО</t>
  </si>
  <si>
    <t>Другие вопросы в области культуры, кинематографии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</si>
  <si>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</si>
  <si>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</si>
  <si>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</si>
  <si>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Фонд оплаты труда государственных (муниципальных) органов</t>
  </si>
  <si>
    <r>
      <t>Фонд оплаты труда государственных (муниципальных) органов</t>
    </r>
    <r>
      <rPr>
        <b/>
        <sz val="10"/>
        <rFont val="Times New Roman"/>
        <family val="1"/>
        <charset val="204"/>
      </rPr>
      <t xml:space="preserve">
</t>
    </r>
  </si>
  <si>
    <t>Оплата труда и начисления на выплаты по оплате труда</t>
  </si>
  <si>
    <t>122</t>
  </si>
  <si>
    <t xml:space="preserve">Иные выплаты персоналу государственных (муниципальных) органов, за исключением фонда оплаты труда
</t>
  </si>
  <si>
    <t>Пособия по социальной помощи населению</t>
  </si>
  <si>
    <t>Резервный фонд Местной администрации</t>
  </si>
  <si>
    <t>0709</t>
  </si>
  <si>
    <t xml:space="preserve">Другие вопросы в области образования
</t>
  </si>
  <si>
    <t>212</t>
  </si>
  <si>
    <t>Прочие выплаты</t>
  </si>
  <si>
    <t xml:space="preserve"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</si>
  <si>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>814</t>
  </si>
  <si>
    <t xml:space="preserve">% исполнения </t>
  </si>
  <si>
    <t>600</t>
  </si>
  <si>
    <t>630</t>
  </si>
  <si>
    <t>Предоставление субсидий бюджетным, автономным учреждениям и иным некоммерческим организациям</t>
  </si>
  <si>
    <t>Ведомственная целевая программа  по военно-патриотическому воспитанию граждан, проживающих на территории МО</t>
  </si>
  <si>
    <t>43100 00 191</t>
  </si>
  <si>
    <t>Ведомственная целевая программа по участию в профилактике терроризма и экстремизма, а также в минимизации и (или) ликвидации последствий их проявлений на территории МО в форме и порядке, установленных федеральным законодательством и законодательством Санкт-Петербурга</t>
  </si>
  <si>
    <t>Пенсионное обеспечение</t>
  </si>
  <si>
    <t>1001</t>
  </si>
  <si>
    <t>Компенсации депутатам муниципального совета, осуществляющим свои полномочия на непостоянной основе, расходов в связи с осуществлением ими своих мандатов</t>
  </si>
  <si>
    <t>00200 00022</t>
  </si>
  <si>
    <t>Ведомственная целевая программа  участия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в Санкт-Петербурге</t>
  </si>
  <si>
    <t>Ведомственная целевая программа  участия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</t>
  </si>
  <si>
    <t>79500 00540</t>
  </si>
  <si>
    <t>Расходы на предоставление  пенсии за выслугу лет лицам, замещавшим муниципальные должности и должности муниципальной службы</t>
  </si>
  <si>
    <t>Социальное обеспечение населения</t>
  </si>
  <si>
    <t>50500 00330</t>
  </si>
  <si>
    <t>1</t>
  </si>
  <si>
    <t>Ведомственная целевая программа  участия в профилактике терроризма и экстремизма, а также в минимизации и (или) ликвидации последствий их проявлений на территории МО в форме и порядке, установленных федеральным законодательством и законодательством Санкт-Петербурга</t>
  </si>
  <si>
    <t>79500 00550</t>
  </si>
  <si>
    <t>Ведомственная целевая программа основных  мероприятий по осуществлению экологического просвещения и экологическому воспитанию, формированию экологической культуры в области обращения с твердыми коммунальными отходами на территории МО Комендантский аэродром</t>
  </si>
  <si>
    <t>Содержание внутриквартальной территории в части обеспечения ремонта покрытий, расположенных на внутриквартальной территории МО</t>
  </si>
  <si>
    <t>Размещение, содержание, включая ремонт, ограждений декоративных, ограждений газонных</t>
  </si>
  <si>
    <t xml:space="preserve">Размещение, содержание спортивных, детских площадок, включая ремонт расположенных на них элементов благоустройства, на внутриквартальной территории МО </t>
  </si>
  <si>
    <t>Содержание, в том числе уборку, территорий зеленых насаждений общего пользования местного значения (включая расположенных на них элементов благоустройства), защиту зеленых насаждений на территории МО</t>
  </si>
  <si>
    <t>Создание (размещение), переустройство, восстановление и ремонт объектов зеленых насаждений, расположенных на территории МО зеленых насаждений общего пользования местного значения</t>
  </si>
  <si>
    <t>Проведения санитарных рубок (в том числе удаление аварийных, больных деревьев и кустарников) на территории МО, не относящихся к территориям зеленых насаждений в соответствии с законом Санкт-Петербурга</t>
  </si>
  <si>
    <t>Организация работ по компенсационному озеленению в отношении территорий зеленых насаждений общего пользования местного значения, осуществляемому в соответствии с законом Санкт-Петербурга</t>
  </si>
  <si>
    <t>60000 00153</t>
  </si>
  <si>
    <t>Обеспечение проектирования благоустройства при размещении элементов благоустройства</t>
  </si>
  <si>
    <t>Размещение, содержание, включая ремонт полусфер, надолбов, приствольных решеток, устройств для вертикального озеленения и цветочного оформления, навесов, беседок, уличной мебели, урн, информационных щитов и стендов на внутриквартальных территориях</t>
  </si>
  <si>
    <t>Размещение планировочного устройства, за исключением велосипедных дорожек, размещение покрытий, предназначенных для кратковременного и длительного хранения индивидуального автотранспорта, на внутриквартальных территориях</t>
  </si>
  <si>
    <t>60000 00135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</si>
  <si>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</si>
  <si>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</si>
  <si>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Содержание депутатов, осуществляющих свои полномочия на постоянной основе</t>
  </si>
  <si>
    <t>00200 00020</t>
  </si>
  <si>
    <t>Ведомственная целевая программа  участия в организации и финансировании временного трудоустройства несовершеннолетних в возрасте от 14 до 18 лет в свободное от учебы время</t>
  </si>
  <si>
    <t>Закупка товаров, работ и услуг для обеспечения государственных (муниципальных) нужд</t>
  </si>
  <si>
    <t>Иные закупки товров, работ и услуг для обеспечения государственных (муниципальных) нужд</t>
  </si>
  <si>
    <t xml:space="preserve">     (тыс.руб.)</t>
  </si>
  <si>
    <t>Код</t>
  </si>
  <si>
    <t>Наименование</t>
  </si>
  <si>
    <t>Утверждено</t>
  </si>
  <si>
    <t>Исполнено</t>
  </si>
  <si>
    <t xml:space="preserve">000 01 05 00 00 00 0000 000 </t>
  </si>
  <si>
    <t>Изменение остатков средств на счетах по учету средств бюджета</t>
  </si>
  <si>
    <t>Увеличение   остатков средств  бюджетов</t>
  </si>
  <si>
    <t>Увеличение прочих остатков денежных средств  бюджетов внутригородских муниципальных образований городов федерального значения</t>
  </si>
  <si>
    <t>Уменьшение  остатков средств  бюджетов</t>
  </si>
  <si>
    <t>Уменьшение прочих остатков денежных средств  бюджетов внутригородских муниципальных образований городов федерального значения</t>
  </si>
  <si>
    <t xml:space="preserve">ИТОГО ИСТОЧНИКОВ ВНУТРЕННЕГО ФИНАНСИРОВАНИЯ ДЕФИЦИТА БЮДЖЕТА </t>
  </si>
  <si>
    <t>967 01 05 00 00 00 0000 500</t>
  </si>
  <si>
    <t>967 01 05 02 01 03 0000 510</t>
  </si>
  <si>
    <t>967 01 05 00 00 00 0000 600</t>
  </si>
  <si>
    <t>967 01 05 02 01 03 0000 610</t>
  </si>
  <si>
    <r>
      <t xml:space="preserve">  </t>
    </r>
    <r>
      <rPr>
        <b/>
        <sz val="13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 xml:space="preserve">                                                                                                                                        Приложение №  3</t>
    </r>
  </si>
  <si>
    <t>Приложение №2 к РМА</t>
  </si>
  <si>
    <t>Приложение №3 к РМА</t>
  </si>
  <si>
    <t>Приложение №1 к РМА</t>
  </si>
  <si>
    <t>№п/п</t>
  </si>
  <si>
    <t>Источники доходов</t>
  </si>
  <si>
    <t>I</t>
  </si>
  <si>
    <t>000</t>
  </si>
  <si>
    <t xml:space="preserve"> 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</si>
  <si>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</si>
  <si>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</si>
  <si>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</si>
  <si>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</si>
  <si>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</si>
  <si>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182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</si>
  <si>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</si>
  <si>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</si>
  <si>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1 13 00000 00 0000 000</t>
  </si>
  <si>
    <t>1 13 02000 00 0000 130</t>
  </si>
  <si>
    <t>Доходы от компенсации затрат государства</t>
  </si>
  <si>
    <t>1 13 02990 00 0000 130</t>
  </si>
  <si>
    <t>Прочие доходы от компенсации затрат государства</t>
  </si>
  <si>
    <t>867</t>
  </si>
  <si>
    <t>1 13 02993 03 0100 130</t>
  </si>
  <si>
    <t>Средства, составляющие восстановительную стоимость зеленых насаждений  общего пользования местного значения и подлежащие зачислению в бюджеты внутригородских муниципальных образований Санкт-Петербурга в соответствии с законодательством Санкт-Петербурга</t>
  </si>
  <si>
    <t>1 13 02993 03 0200 130</t>
  </si>
  <si>
    <t xml:space="preserve">Другие виды прочих доходов от компенсации затрат бюджетов внутригородских муниципальных образований Санкт-Петербурга </t>
  </si>
  <si>
    <t xml:space="preserve"> 1 16 00000 00 0000 000</t>
  </si>
  <si>
    <t>Штрафы, санкции, возмещение ущерба</t>
  </si>
  <si>
    <t xml:space="preserve"> 1 16 02000 02 0000 140</t>
  </si>
  <si>
    <t>Административные штрафы, установленные законами субъектов Российской Федерации об
административных правонарушениях</t>
  </si>
  <si>
    <t xml:space="preserve"> 1 16 02010 02 0000 140</t>
  </si>
  <si>
    <t>Административные штрафы, установленные законами  субъектов Российской Федерации об
административных правонарушениях, за нарушение
законов и иных нормативных правовых актов субъектов Российской Федерации</t>
  </si>
  <si>
    <t>806</t>
  </si>
  <si>
    <t xml:space="preserve"> 1 16 02010 02 0100 140</t>
  </si>
  <si>
    <t>Штрафы, предусмотренные статьями 12 – 37-1, 44 Закона Санкт-Петербурга от 12.05.2010 № 273-70 «Об административных правонарушениях в СанктПетербурге»</t>
  </si>
  <si>
    <t>805</t>
  </si>
  <si>
    <t>807</t>
  </si>
  <si>
    <t>815</t>
  </si>
  <si>
    <t>824</t>
  </si>
  <si>
    <t>860</t>
  </si>
  <si>
    <t>116 10000 00 0000 140</t>
  </si>
  <si>
    <t>Платежи в целях возмещения причиненного ущерба (убытков)</t>
  </si>
  <si>
    <t>116 10120 01 0000 140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</si>
  <si>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</si>
  <si>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116 10123 01 0031 140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</si>
  <si>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 (доходы бюджетов внутригородских муниципальных образований городов федерального значения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</si>
  <si>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 действующим до 1 января 2020 года (доходы бюджетов внутригородских муниципальных образований городов федерального значения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</si>
  <si>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Доходы от денежных взысканий (штрафов), поступающие в счет погашения задолженности, образовавшейся до 1 января 2020 года, подлежащие
зачислению в бюджет муниципального образования по нормативам,  действующим до 1 января 2020 года (доходы бюджетов внутригородских муниципальных образований городов федерального значения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</si>
  <si>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 xml:space="preserve"> 1 17 00000 00 0000 000</t>
  </si>
  <si>
    <t>Прочие неналоговые доходы</t>
  </si>
  <si>
    <t>117 05030 03 0000 180</t>
  </si>
  <si>
    <t xml:space="preserve">Прочие неналоговые доходы бюджетов внутригородских муниципальных образований городов федерального значения
</t>
  </si>
  <si>
    <t>II</t>
  </si>
  <si>
    <t xml:space="preserve"> 2 00 00000 00 0000 000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</si>
  <si>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</si>
  <si>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</si>
  <si>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</si>
  <si>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 xml:space="preserve">2 02 10000 00 0000 150 </t>
  </si>
  <si>
    <t xml:space="preserve">Дотации  бюджетам бюджетной системы Российской Федерации </t>
  </si>
  <si>
    <t>2 02 15001 00 0000 150</t>
  </si>
  <si>
    <t>Дотации на выравнивание бюджетной обеспеченности</t>
  </si>
  <si>
    <t>2 02 15001 03 0000 150</t>
  </si>
  <si>
    <t>Дотации бюджетам внутригородских муниципальных образований городов федерального значения на выравнивание бюджетной обеспеченности из бюджетов субъекта Российской Федерации</t>
  </si>
  <si>
    <t xml:space="preserve"> 2 02 30000 00 0000 150</t>
  </si>
  <si>
    <t>Субвенции бюджетам бюджетной системы Российской Федерации</t>
  </si>
  <si>
    <t>2 02 30024 03 0000 151</t>
  </si>
  <si>
    <t>Субвенции бюджетам внутригородских муниципальных образований городов федерального значения  на выполнение передаваемых полномочий субъектов Российской Федерации</t>
  </si>
  <si>
    <t xml:space="preserve"> 2 02 30024 03 0100 151</t>
  </si>
  <si>
    <t>Субвенции бюджетам внутригородских муниципальных образований  Санкт-Петербурга  на выполнение  отдельных государственных полномочий Санкт-Петербурга по организации и осуществлению деятельности по опеке и попечительству</t>
  </si>
  <si>
    <t xml:space="preserve"> 2 02 30024 03 0200 151</t>
  </si>
  <si>
    <t>Субвенции бюджетам внутригородских муниципальных образований Санкт-Петербурга на выполнение отдельного государственного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</si>
  <si>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2 02 30027 03 0000 151</t>
  </si>
  <si>
    <t xml:space="preserve"> 2 02 30027 03 0100 151</t>
  </si>
  <si>
    <t>Субвенции бюджетам внутригородских муниципальных образований  Санкт-Петербурга  на содержание ребенка в семье опекуна и приемной семье</t>
  </si>
  <si>
    <t xml:space="preserve"> 2 02 30027 03 0200 151</t>
  </si>
  <si>
    <t>Субвенции бюджетам внутригородских муниципальных образований  Санкт-Петербурга на  вознаграждение,  причитающееся приемному родителю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</si>
  <si>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</si>
  <si>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</si>
  <si>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2 19 60010 03 0000 151</t>
  </si>
  <si>
    <t>Возврат прочих остатков субсидий, субвенций и иных межбюджетных  трансфертов,имеющих целевое назначение, прошлых лет из бюджетов внутригородских муниципальных образований городов федерального значения</t>
  </si>
  <si>
    <t>ИТОГО ДОХОДОВ</t>
  </si>
  <si>
    <t>Доходы от оказания платных услуг  и компенсации затрат государства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</si>
  <si>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</si>
  <si>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2 02 29999 00 0000 150</t>
  </si>
  <si>
    <t>Прочие субсидии</t>
  </si>
  <si>
    <t>2 02 29999 03 0000 150</t>
  </si>
  <si>
    <t>Прочие субсидии бюджетам внутригородских муниципальных образований городов федерального значения</t>
  </si>
  <si>
    <t>2 02 20000 00 0000 150</t>
  </si>
  <si>
    <t>Субсидии бюджетам бюджетной системы Российской Федерации (межбюджетные субсидии)</t>
  </si>
  <si>
    <t xml:space="preserve">     Показатели расходов бюджета внутригородского муниципального образования города федерального значения Санкт-Петербурга муниципальный округ </t>
  </si>
  <si>
    <t>Главный распорядитель средств местного бюджета - Муниципальный совет внутригородского муниципального образования города федерального значения Санкт-Петербурга муниципальный округ  Комендантский аэродром</t>
  </si>
  <si>
    <t xml:space="preserve">Главный распорядитель средств местного бюджета - Местная администрациявнутригородского муниципального образования города федерального значения Санкт-Петербурга муниципальный округ  Комендантский аэродром </t>
  </si>
  <si>
    <t>Муниципальная программа  участия в деятельности по профилактике правонарушений в Санкт-Петербурге в соответствии с федеральным законодательством и законодательством Санкт-Петербурга</t>
  </si>
  <si>
    <t>79600 00510</t>
  </si>
  <si>
    <t>Муниципальная программа  участия в профилактике терроризма и экстремизма, а также в минимизации и (или) ликвидации последствий их проявлений на территории МО Комендантский аэродром в форме и порядке, установленных федеральным законодательством и законодательством Санкт-Петербурга</t>
  </si>
  <si>
    <t>79700 00520</t>
  </si>
  <si>
    <t>Другие вопросы в области национальной экономики</t>
  </si>
  <si>
    <t>0412</t>
  </si>
  <si>
    <t xml:space="preserve">Муниципальная программа основных мероприятий по содействию развития малого бизнеса на территории МО Комендантский аэродром </t>
  </si>
  <si>
    <t>34500 00110</t>
  </si>
  <si>
    <t>Ведомственная целевая программа  участия в реализации мер по профилактике дорожно-транспортного травматизма на территории МО</t>
  </si>
  <si>
    <t>Муниципальная программа  по военно-патриотическому воспитанию граждан, проживающих на территории МО Комендантский аэродром</t>
  </si>
  <si>
    <t>587,2</t>
  </si>
  <si>
    <t xml:space="preserve">    Показатели источников финансирования дефицита бюджета внутригородского муниципального образования </t>
  </si>
  <si>
    <t>Муниципальная программа расходования средств местного бюджета на создание условий для развития на территории муниципального образования  физической культуры и массового спорта</t>
  </si>
  <si>
    <t>1 14 00000 00 0000 000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</si>
  <si>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</si>
  <si>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</si>
  <si>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 за исключением движимого имущества бюджетных и автономных  учреждений, а также имущества государственных и муниципальных унитарных предприятий, в том числе казенных)</t>
  </si>
  <si>
    <t xml:space="preserve"> 114 02033 03 0000 410</t>
  </si>
  <si>
    <t>Доходы от реализации иного имущества, находящегося в муниципальной собственности внутригородских муниципальных образований городов федерального значения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</si>
  <si>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Утверждено на 2023г.    (тыс. руб.)      </t>
  </si>
  <si>
    <t>План на 2023 год</t>
  </si>
  <si>
    <t>0,0</t>
  </si>
  <si>
    <t>Расходы на организацию благоустройства территории муниципального образования, за счет средств местного бюджета в рамках выполнения мероприятий программы "Петербургские дворы"</t>
  </si>
  <si>
    <t>60000 МР001</t>
  </si>
  <si>
    <t>Расходы на осуществление работ в сфере озеленения территории  муниципального образования за счет средств местного бюджета в рамках выполнения мероприятий программы "Петербургские дворы"</t>
  </si>
  <si>
    <t>60000 МР002</t>
  </si>
  <si>
    <t>Расходы на организацию благоустройства территории муниципального образования  за счет субсидии из бюджета Санкт-Петербурга в рамках выполнения мероприятий программы "Петербургские дворы"</t>
  </si>
  <si>
    <t>60000 SР001</t>
  </si>
  <si>
    <t>Расходы на осуществление работ в сфере озеленения территории  муниципального образования за счет субсидии из бюджета Санкт-Петербурга в рамках выполнения мероприятий программы "Петербургские дворы"</t>
  </si>
  <si>
    <t>60000 SР002</t>
  </si>
  <si>
    <t>Субвенции бюджетам внутригородских муниципальных образований городов федерального значения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</si>
  <si>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 xml:space="preserve">МЕСТНАЯ  АДМИНИСТРАЦИЯ
ВНУТРИГОРОДСКОГО МУНИЦИПАЛЬНОГО  ОБРАЗОВАНИЯ ГОРОДА ФЕДЕРАЛЬНОГО ЗНАЧЕНИЯ САНКТ-ПЕТЕРБУРГА  МУНИЦИПАЛЬНЫЙ  ОКРУГ
КОМЕНДАНТСКИЙ  АЭРОДРОМ
РАСПОРЯЖЕНИЕ
</t>
  </si>
  <si>
    <t>2400</t>
  </si>
  <si>
    <t>Об утверждении отчета об исполнении бюджета внутригородского муниципального образования города федерального значения Санкт-Петербурга муниципальный округ Комендантский аэродром за 9 месяцев 2023 года</t>
  </si>
  <si>
    <t xml:space="preserve">Показатели доходов местного бюджета внутригородского муниципального образования города федерального значения Санкт-Петербурга муниципальный округ Комендантский аэродром 9 месяцев 2023 года по кодам классификации доходов бюджетов </t>
  </si>
  <si>
    <t>Исполнено за 9 месяцев 2023г.                    (тыс. руб.)</t>
  </si>
  <si>
    <t xml:space="preserve">% исполнения бюджета за 9 месяцев 2023г. (%) </t>
  </si>
  <si>
    <t xml:space="preserve">                       города федерального значения Санкт-Петербурга муниципальный округ Комендантский аэродром за  9 месяцев 2023 года</t>
  </si>
  <si>
    <t>Комендантский аэродром за 9 месяцев  2023 года  по ведомственной структуре расходов</t>
  </si>
  <si>
    <t>Исполнено за 9 месяцев 2023 г.</t>
  </si>
  <si>
    <t>03.10.2023 года                                                                   Санкт-Петербург                                                                                                         №45-п</t>
  </si>
  <si>
    <t>от 03.10.2023 года №45-п</t>
  </si>
  <si>
    <r>
      <t xml:space="preserve">
</t>
    </r>
    <r>
      <rPr>
        <sz val="10"/>
        <rFont val="Times New Roman"/>
        <family val="1"/>
        <charset val="204"/>
      </rPr>
      <t xml:space="preserve">На основании статьи 264.2 Бюджетного кодекса Российской Федерации, статьи 25 Положения о бюджетном процессе в внутригородском муниципальном образовании города федерального значения Санкт-Петербурга муниципальный округ Комендантский аэродром:
</t>
    </r>
    <r>
      <rPr>
        <sz val="10"/>
        <color indexed="10"/>
        <rFont val="Times New Roman"/>
        <family val="1"/>
        <charset val="204"/>
      </rPr>
      <t xml:space="preserve">
1</t>
    </r>
    <r>
      <rPr>
        <sz val="10"/>
        <rFont val="Times New Roman"/>
        <family val="1"/>
        <charset val="204"/>
      </rPr>
      <t>. Утвердить отчет об исполнении бюджета внутригородского муниципальном образовании города федерального значения Санкт-Петербурга муниципальный округ Комендантский аэродром (далее- МО Комендантский аэродром) за 9 месяцев 2023 года:</t>
    </r>
    <r>
      <rPr>
        <sz val="10"/>
        <color indexed="10"/>
        <rFont val="Times New Roman"/>
        <family val="1"/>
        <charset val="204"/>
      </rPr>
      <t xml:space="preserve">
• по доходам в сумме 159 422,6 тыс. рублей, 
• по расходам в сумме 155 122, 2 тыс. рублей, 
•  с профицитом 4 300,4 тыс. рублей.
2. </t>
    </r>
    <r>
      <rPr>
        <sz val="10"/>
        <rFont val="Times New Roman"/>
        <family val="1"/>
        <charset val="204"/>
      </rPr>
      <t>Утвердить показатели исполнения бюджета МО Комендантский аэродром по доходам, согласно Приложению № 1.
3. Утвердить показатели исполнения бюджета МО Комендантский аэродром по ведомственной структуре расходов, согласно Приложению№2.
4. Утвердить показатели исполнения бюджета МО Комендантский аэродром по источникам финансирования дефицита бюджета, согласно Приложению№3.
5.  Направить отчет об исполнении бюджета за 9 месяцев 2023 года в Муниципальный совет МО Комендантский аэродром.
6.  Планово-экономическому отделу подготовить Показатели доходов и расходов исполнения бюджета МО Комендантский аэродром за 9 месяцев 2023 г. для публикации.
7. Планово-экономическому отделу подготовить Сведения о ходе исполнения местного бюджета МО Комендантский аэродром за 9 месяцев 2023 г. для публикации.
8.  Контроль за исполнением настоящего распоряжения оставляю за собой.
9. Настоящее распоряжение вступает в силу с момента принятия.</t>
    </r>
    <r>
      <rPr>
        <sz val="10"/>
        <color indexed="10"/>
        <rFont val="Times New Roman"/>
        <family val="1"/>
        <charset val="204"/>
      </rPr>
      <t xml:space="preserve">
Глава Местной администрации
МО Комендантский аэродром                                                       М.Ю. Брызгалова
</t>
    </r>
  </si>
  <si>
    <t>Численность муниципальных служащих ОМСУ – 21 человека. Расходы на заработную плату за 9 месяцев 2023 года составили  13 459,9  тыс.рублей. Начисления на выплаты по оплате труда -  3 749,4 тыс.рублей.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</si>
</sst>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.0_р_."/>
    <numFmt numFmtId="167" formatCode="0000"/>
  </numFmts>
  <fonts count="44" x14ac:knownFonts="1">
    <font>
      <sz val="10"/>
      <name val="MS Sans Serif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MS Sans Serif"/>
      <charset val="204"/>
    </font>
    <font>
      <b/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MS Sans Serif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3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 Narrow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MS Sans Serif"/>
      <charset val="204"/>
    </font>
    <font>
      <sz val="10"/>
      <color rgb="FFFF0000"/>
      <name val="Times New Roman"/>
      <family val="1"/>
      <charset val="204"/>
    </font>
    <font>
      <b/>
      <sz val="13"/>
      <color rgb="FF0070C0"/>
      <name val="Times New Roman"/>
      <family val="1"/>
      <charset val="204"/>
    </font>
    <font>
      <sz val="13"/>
      <color rgb="FF0070C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19" fillId="0" borderId="0"/>
    <xf numFmtId="0" fontId="20" fillId="0" borderId="0"/>
  </cellStyleXfs>
  <cellXfs count="322">
    <xf numFmtId="0" fontId="0" fillId="0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49" fontId="1" fillId="2" borderId="0" xfId="0" applyNumberFormat="1" applyFont="1" applyFill="1" applyBorder="1" applyAlignment="1" applyProtection="1">
      <alignment vertical="top"/>
    </xf>
    <xf numFmtId="49" fontId="2" fillId="2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horizontal="center" vertical="top"/>
    </xf>
    <xf numFmtId="164" fontId="2" fillId="2" borderId="0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left" vertical="top"/>
    </xf>
    <xf numFmtId="0" fontId="6" fillId="2" borderId="0" xfId="0" applyNumberFormat="1" applyFont="1" applyFill="1" applyBorder="1" applyAlignment="1" applyProtection="1">
      <alignment vertical="top"/>
    </xf>
    <xf numFmtId="164" fontId="3" fillId="2" borderId="0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6" fillId="2" borderId="2" xfId="0" applyNumberFormat="1" applyFont="1" applyFill="1" applyBorder="1" applyAlignment="1" applyProtection="1">
      <alignment vertical="top"/>
    </xf>
    <xf numFmtId="164" fontId="3" fillId="2" borderId="3" xfId="0" applyNumberFormat="1" applyFont="1" applyFill="1" applyBorder="1" applyAlignment="1" applyProtection="1">
      <alignment vertical="top"/>
    </xf>
    <xf numFmtId="164" fontId="9" fillId="2" borderId="4" xfId="0" applyNumberFormat="1" applyFont="1" applyFill="1" applyBorder="1" applyAlignment="1" applyProtection="1">
      <alignment horizontal="center" vertical="top" wrapText="1"/>
    </xf>
    <xf numFmtId="164" fontId="11" fillId="2" borderId="4" xfId="0" applyNumberFormat="1" applyFont="1" applyFill="1" applyBorder="1" applyAlignment="1" applyProtection="1">
      <alignment horizontal="center" vertical="center"/>
    </xf>
    <xf numFmtId="164" fontId="12" fillId="2" borderId="4" xfId="0" applyNumberFormat="1" applyFont="1" applyFill="1" applyBorder="1" applyAlignment="1" applyProtection="1">
      <alignment horizontal="center" vertical="center"/>
    </xf>
    <xf numFmtId="164" fontId="12" fillId="2" borderId="4" xfId="0" applyNumberFormat="1" applyFont="1" applyFill="1" applyBorder="1" applyAlignment="1" applyProtection="1">
      <alignment horizontal="center" vertical="center" wrapText="1"/>
    </xf>
    <xf numFmtId="164" fontId="11" fillId="2" borderId="4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top"/>
    </xf>
    <xf numFmtId="164" fontId="11" fillId="0" borderId="4" xfId="0" applyNumberFormat="1" applyFont="1" applyFill="1" applyBorder="1" applyAlignment="1" applyProtection="1">
      <alignment horizontal="center" vertical="center"/>
    </xf>
    <xf numFmtId="164" fontId="12" fillId="0" borderId="4" xfId="0" applyNumberFormat="1" applyFont="1" applyFill="1" applyBorder="1" applyAlignment="1" applyProtection="1">
      <alignment horizontal="center" vertical="center"/>
    </xf>
    <xf numFmtId="164" fontId="12" fillId="0" borderId="4" xfId="0" applyNumberFormat="1" applyFont="1" applyFill="1" applyBorder="1" applyAlignment="1" applyProtection="1">
      <alignment horizontal="center" vertical="center" wrapText="1"/>
    </xf>
    <xf numFmtId="164" fontId="11" fillId="0" borderId="4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 applyProtection="1">
      <alignment horizontal="centerContinuous" vertical="center" wrapText="1"/>
    </xf>
    <xf numFmtId="165" fontId="11" fillId="0" borderId="4" xfId="0" applyNumberFormat="1" applyFont="1" applyFill="1" applyBorder="1" applyAlignment="1" applyProtection="1">
      <alignment horizontal="center" vertical="center"/>
    </xf>
    <xf numFmtId="165" fontId="12" fillId="0" borderId="4" xfId="0" applyNumberFormat="1" applyFont="1" applyFill="1" applyBorder="1" applyAlignment="1" applyProtection="1">
      <alignment horizontal="center" vertical="center"/>
    </xf>
    <xf numFmtId="165" fontId="11" fillId="0" borderId="4" xfId="0" applyNumberFormat="1" applyFont="1" applyFill="1" applyBorder="1" applyAlignment="1" applyProtection="1">
      <alignment horizontal="center" vertical="center" wrapText="1"/>
    </xf>
    <xf numFmtId="165" fontId="12" fillId="0" borderId="4" xfId="0" applyNumberFormat="1" applyFont="1" applyFill="1" applyBorder="1" applyAlignment="1" applyProtection="1">
      <alignment horizontal="center" vertical="center" wrapText="1"/>
    </xf>
    <xf numFmtId="165" fontId="3" fillId="0" borderId="0" xfId="0" applyNumberFormat="1" applyFont="1" applyFill="1" applyBorder="1" applyAlignment="1" applyProtection="1">
      <alignment vertical="top"/>
    </xf>
    <xf numFmtId="165" fontId="6" fillId="0" borderId="5" xfId="0" applyNumberFormat="1" applyFont="1" applyFill="1" applyBorder="1" applyAlignment="1" applyProtection="1">
      <alignment vertical="top"/>
    </xf>
    <xf numFmtId="165" fontId="9" fillId="0" borderId="4" xfId="0" applyNumberFormat="1" applyFont="1" applyFill="1" applyBorder="1" applyAlignment="1" applyProtection="1">
      <alignment horizontal="center" vertical="top" wrapText="1"/>
    </xf>
    <xf numFmtId="165" fontId="2" fillId="0" borderId="0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top"/>
    </xf>
    <xf numFmtId="0" fontId="8" fillId="0" borderId="4" xfId="0" applyNumberFormat="1" applyFont="1" applyFill="1" applyBorder="1" applyAlignment="1" applyProtection="1">
      <alignment horizontal="center" vertical="top"/>
    </xf>
    <xf numFmtId="0" fontId="9" fillId="0" borderId="4" xfId="0" applyNumberFormat="1" applyFont="1" applyFill="1" applyBorder="1" applyAlignment="1" applyProtection="1">
      <alignment horizontal="center" vertical="top" wrapText="1"/>
    </xf>
    <xf numFmtId="49" fontId="4" fillId="0" borderId="4" xfId="0" applyNumberFormat="1" applyFont="1" applyFill="1" applyBorder="1" applyAlignment="1" applyProtection="1">
      <alignment horizontal="center" vertical="top"/>
    </xf>
    <xf numFmtId="49" fontId="7" fillId="0" borderId="4" xfId="0" applyNumberFormat="1" applyFont="1" applyFill="1" applyBorder="1" applyAlignment="1" applyProtection="1">
      <alignment horizontal="center" vertical="top"/>
    </xf>
    <xf numFmtId="164" fontId="11" fillId="2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vertical="top"/>
    </xf>
    <xf numFmtId="49" fontId="1" fillId="2" borderId="4" xfId="0" applyNumberFormat="1" applyFont="1" applyFill="1" applyBorder="1" applyAlignment="1" applyProtection="1">
      <alignment vertical="top"/>
    </xf>
    <xf numFmtId="49" fontId="2" fillId="2" borderId="4" xfId="0" applyNumberFormat="1" applyFont="1" applyFill="1" applyBorder="1" applyAlignment="1" applyProtection="1">
      <alignment vertical="top"/>
    </xf>
    <xf numFmtId="166" fontId="16" fillId="2" borderId="4" xfId="0" applyNumberFormat="1" applyFont="1" applyFill="1" applyBorder="1" applyAlignment="1" applyProtection="1">
      <alignment horizontal="center" vertical="top" wrapText="1"/>
    </xf>
    <xf numFmtId="166" fontId="11" fillId="2" borderId="4" xfId="0" applyNumberFormat="1" applyFont="1" applyFill="1" applyBorder="1" applyAlignment="1" applyProtection="1">
      <alignment horizontal="center" vertical="center"/>
    </xf>
    <xf numFmtId="166" fontId="12" fillId="2" borderId="4" xfId="0" applyNumberFormat="1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165" fontId="11" fillId="2" borderId="4" xfId="0" applyNumberFormat="1" applyFont="1" applyFill="1" applyBorder="1" applyAlignment="1">
      <alignment horizontal="center" vertical="center"/>
    </xf>
    <xf numFmtId="165" fontId="1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>
      <alignment vertical="top"/>
    </xf>
    <xf numFmtId="0" fontId="17" fillId="2" borderId="0" xfId="0" applyNumberFormat="1" applyFont="1" applyFill="1" applyBorder="1" applyAlignment="1" applyProtection="1">
      <alignment vertical="center"/>
    </xf>
    <xf numFmtId="49" fontId="4" fillId="0" borderId="4" xfId="0" applyNumberFormat="1" applyFont="1" applyBorder="1" applyAlignment="1">
      <alignment horizontal="center" vertical="top"/>
    </xf>
    <xf numFmtId="164" fontId="11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>
      <alignment vertical="top"/>
    </xf>
    <xf numFmtId="165" fontId="11" fillId="3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>
      <alignment vertical="top"/>
    </xf>
    <xf numFmtId="165" fontId="12" fillId="3" borderId="4" xfId="0" applyNumberFormat="1" applyFont="1" applyFill="1" applyBorder="1" applyAlignment="1">
      <alignment horizontal="center" vertical="center"/>
    </xf>
    <xf numFmtId="0" fontId="21" fillId="0" borderId="0" xfId="1" applyFont="1"/>
    <xf numFmtId="0" fontId="19" fillId="0" borderId="0" xfId="1"/>
    <xf numFmtId="0" fontId="22" fillId="0" borderId="0" xfId="1" applyFont="1"/>
    <xf numFmtId="0" fontId="22" fillId="0" borderId="0" xfId="1" applyFont="1" applyAlignment="1">
      <alignment horizontal="left"/>
    </xf>
    <xf numFmtId="0" fontId="22" fillId="0" borderId="0" xfId="1" applyFont="1" applyAlignment="1">
      <alignment horizontal="right"/>
    </xf>
    <xf numFmtId="0" fontId="23" fillId="0" borderId="0" xfId="1" applyFont="1" applyAlignment="1">
      <alignment horizontal="left"/>
    </xf>
    <xf numFmtId="0" fontId="19" fillId="0" borderId="0" xfId="1" applyAlignment="1">
      <alignment horizontal="center"/>
    </xf>
    <xf numFmtId="0" fontId="24" fillId="0" borderId="0" xfId="1" applyFont="1"/>
    <xf numFmtId="0" fontId="25" fillId="0" borderId="0" xfId="1" applyFont="1"/>
    <xf numFmtId="0" fontId="25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0" fontId="26" fillId="0" borderId="0" xfId="1" applyFont="1" applyAlignment="1">
      <alignment wrapText="1"/>
    </xf>
    <xf numFmtId="164" fontId="26" fillId="0" borderId="0" xfId="1" applyNumberFormat="1" applyFont="1" applyAlignment="1">
      <alignment horizontal="center"/>
    </xf>
    <xf numFmtId="0" fontId="25" fillId="0" borderId="0" xfId="1" applyFont="1" applyAlignment="1">
      <alignment wrapText="1"/>
    </xf>
    <xf numFmtId="164" fontId="25" fillId="0" borderId="0" xfId="1" applyNumberFormat="1" applyFont="1" applyAlignment="1">
      <alignment horizontal="center"/>
    </xf>
    <xf numFmtId="167" fontId="27" fillId="0" borderId="0" xfId="1" applyNumberFormat="1" applyFont="1"/>
    <xf numFmtId="0" fontId="28" fillId="0" borderId="0" xfId="1" applyFont="1" applyAlignment="1">
      <alignment wrapText="1"/>
    </xf>
    <xf numFmtId="164" fontId="28" fillId="0" borderId="0" xfId="1" applyNumberFormat="1" applyFont="1" applyAlignment="1">
      <alignment horizontal="center"/>
    </xf>
    <xf numFmtId="0" fontId="30" fillId="0" borderId="0" xfId="1" applyFont="1"/>
    <xf numFmtId="0" fontId="30" fillId="0" borderId="4" xfId="1" applyFont="1" applyBorder="1" applyAlignment="1">
      <alignment horizontal="center"/>
    </xf>
    <xf numFmtId="167" fontId="30" fillId="0" borderId="7" xfId="1" applyNumberFormat="1" applyFont="1" applyBorder="1"/>
    <xf numFmtId="0" fontId="29" fillId="0" borderId="8" xfId="1" applyFont="1" applyBorder="1" applyAlignment="1">
      <alignment wrapText="1"/>
    </xf>
    <xf numFmtId="0" fontId="29" fillId="0" borderId="9" xfId="1" applyFont="1" applyBorder="1" applyAlignment="1">
      <alignment vertical="top" wrapText="1"/>
    </xf>
    <xf numFmtId="0" fontId="30" fillId="0" borderId="10" xfId="1" applyFont="1" applyBorder="1" applyAlignment="1">
      <alignment vertical="top" wrapText="1"/>
    </xf>
    <xf numFmtId="0" fontId="29" fillId="0" borderId="11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/>
    </xf>
    <xf numFmtId="165" fontId="29" fillId="0" borderId="13" xfId="1" applyNumberFormat="1" applyFont="1" applyBorder="1" applyAlignment="1">
      <alignment horizontal="center" vertical="center"/>
    </xf>
    <xf numFmtId="165" fontId="30" fillId="0" borderId="14" xfId="1" applyNumberFormat="1" applyFont="1" applyBorder="1" applyAlignment="1">
      <alignment horizontal="center" vertical="center"/>
    </xf>
    <xf numFmtId="165" fontId="29" fillId="0" borderId="8" xfId="1" applyNumberFormat="1" applyFont="1" applyBorder="1" applyAlignment="1">
      <alignment horizontal="center" vertical="center"/>
    </xf>
    <xf numFmtId="165" fontId="29" fillId="0" borderId="15" xfId="1" applyNumberFormat="1" applyFont="1" applyBorder="1" applyAlignment="1">
      <alignment horizontal="center" vertical="center"/>
    </xf>
    <xf numFmtId="0" fontId="20" fillId="0" borderId="0" xfId="2"/>
    <xf numFmtId="0" fontId="22" fillId="0" borderId="0" xfId="2" applyFont="1"/>
    <xf numFmtId="0" fontId="22" fillId="0" borderId="0" xfId="2" applyFont="1" applyAlignment="1">
      <alignment horizontal="center"/>
    </xf>
    <xf numFmtId="0" fontId="22" fillId="0" borderId="0" xfId="2" applyFont="1" applyAlignment="1">
      <alignment horizontal="right"/>
    </xf>
    <xf numFmtId="0" fontId="12" fillId="0" borderId="0" xfId="2" applyFont="1"/>
    <xf numFmtId="165" fontId="12" fillId="0" borderId="0" xfId="2" applyNumberFormat="1" applyFont="1"/>
    <xf numFmtId="165" fontId="20" fillId="0" borderId="0" xfId="2" applyNumberFormat="1"/>
    <xf numFmtId="165" fontId="20" fillId="0" borderId="0" xfId="2" applyNumberFormat="1" applyAlignment="1">
      <alignment vertical="center"/>
    </xf>
    <xf numFmtId="0" fontId="26" fillId="0" borderId="0" xfId="2" applyFont="1"/>
    <xf numFmtId="0" fontId="5" fillId="0" borderId="4" xfId="2" applyFont="1" applyBorder="1" applyAlignment="1">
      <alignment horizontal="center"/>
    </xf>
    <xf numFmtId="49" fontId="5" fillId="0" borderId="16" xfId="2" applyNumberFormat="1" applyFont="1" applyBorder="1" applyAlignment="1">
      <alignment horizontal="center"/>
    </xf>
    <xf numFmtId="3" fontId="5" fillId="0" borderId="17" xfId="2" applyNumberFormat="1" applyFont="1" applyBorder="1" applyAlignment="1">
      <alignment horizontal="center" vertical="center"/>
    </xf>
    <xf numFmtId="0" fontId="11" fillId="0" borderId="4" xfId="2" applyFont="1" applyBorder="1" applyAlignment="1">
      <alignment horizontal="center" wrapText="1"/>
    </xf>
    <xf numFmtId="165" fontId="11" fillId="0" borderId="18" xfId="2" applyNumberFormat="1" applyFont="1" applyBorder="1" applyAlignment="1">
      <alignment horizontal="center" vertical="center"/>
    </xf>
    <xf numFmtId="165" fontId="11" fillId="0" borderId="4" xfId="2" applyNumberFormat="1" applyFont="1" applyBorder="1" applyAlignment="1">
      <alignment horizontal="center" vertical="center"/>
    </xf>
    <xf numFmtId="3" fontId="11" fillId="0" borderId="0" xfId="2" applyNumberFormat="1" applyFont="1" applyAlignment="1">
      <alignment horizontal="center" vertical="center"/>
    </xf>
    <xf numFmtId="3" fontId="11" fillId="4" borderId="0" xfId="2" applyNumberFormat="1" applyFont="1" applyFill="1" applyAlignment="1">
      <alignment horizontal="center" vertical="center"/>
    </xf>
    <xf numFmtId="165" fontId="11" fillId="0" borderId="0" xfId="2" applyNumberFormat="1" applyFont="1" applyAlignment="1">
      <alignment horizontal="center" vertical="center"/>
    </xf>
    <xf numFmtId="0" fontId="31" fillId="0" borderId="0" xfId="2" applyFont="1"/>
    <xf numFmtId="0" fontId="5" fillId="0" borderId="4" xfId="2" applyFont="1" applyBorder="1" applyAlignment="1">
      <alignment horizontal="left"/>
    </xf>
    <xf numFmtId="49" fontId="5" fillId="0" borderId="4" xfId="2" applyNumberFormat="1" applyFont="1" applyBorder="1" applyAlignment="1">
      <alignment horizontal="center" vertical="center"/>
    </xf>
    <xf numFmtId="3" fontId="5" fillId="0" borderId="4" xfId="2" applyNumberFormat="1" applyFont="1" applyBorder="1" applyAlignment="1">
      <alignment horizontal="center" vertical="center"/>
    </xf>
    <xf numFmtId="0" fontId="11" fillId="0" borderId="4" xfId="2" applyFont="1" applyBorder="1" applyAlignment="1">
      <alignment horizontal="left" wrapText="1"/>
    </xf>
    <xf numFmtId="0" fontId="32" fillId="0" borderId="0" xfId="2" applyFont="1"/>
    <xf numFmtId="3" fontId="3" fillId="0" borderId="4" xfId="2" applyNumberFormat="1" applyFont="1" applyBorder="1" applyAlignment="1">
      <alignment horizontal="center" vertical="center"/>
    </xf>
    <xf numFmtId="0" fontId="12" fillId="0" borderId="4" xfId="2" applyFont="1" applyBorder="1" applyAlignment="1">
      <alignment horizontal="left" wrapText="1"/>
    </xf>
    <xf numFmtId="0" fontId="3" fillId="0" borderId="4" xfId="2" applyFont="1" applyBorder="1" applyAlignment="1">
      <alignment horizontal="left"/>
    </xf>
    <xf numFmtId="49" fontId="3" fillId="0" borderId="4" xfId="2" applyNumberFormat="1" applyFont="1" applyBorder="1" applyAlignment="1">
      <alignment horizontal="center" vertical="center"/>
    </xf>
    <xf numFmtId="0" fontId="12" fillId="0" borderId="4" xfId="2" applyFont="1" applyBorder="1" applyAlignment="1">
      <alignment horizontal="justify" vertical="top" wrapText="1"/>
    </xf>
    <xf numFmtId="165" fontId="12" fillId="0" borderId="4" xfId="2" applyNumberFormat="1" applyFont="1" applyBorder="1" applyAlignment="1">
      <alignment horizontal="center" vertical="center"/>
    </xf>
    <xf numFmtId="3" fontId="12" fillId="0" borderId="0" xfId="2" applyNumberFormat="1" applyFont="1" applyAlignment="1">
      <alignment horizontal="center" vertical="center"/>
    </xf>
    <xf numFmtId="3" fontId="12" fillId="4" borderId="0" xfId="2" applyNumberFormat="1" applyFont="1" applyFill="1" applyAlignment="1">
      <alignment horizontal="center" vertical="center"/>
    </xf>
    <xf numFmtId="165" fontId="12" fillId="0" borderId="0" xfId="2" applyNumberFormat="1" applyFont="1" applyAlignment="1">
      <alignment horizontal="center" vertical="center"/>
    </xf>
    <xf numFmtId="165" fontId="12" fillId="0" borderId="18" xfId="2" applyNumberFormat="1" applyFont="1" applyBorder="1" applyAlignment="1">
      <alignment horizontal="center" vertical="center"/>
    </xf>
    <xf numFmtId="3" fontId="12" fillId="0" borderId="0" xfId="2" applyNumberFormat="1" applyFont="1" applyAlignment="1">
      <alignment horizontal="center" vertical="center" wrapText="1"/>
    </xf>
    <xf numFmtId="165" fontId="12" fillId="0" borderId="19" xfId="2" applyNumberFormat="1" applyFont="1" applyBorder="1" applyAlignment="1">
      <alignment horizontal="center" vertical="center"/>
    </xf>
    <xf numFmtId="0" fontId="11" fillId="0" borderId="4" xfId="2" applyFont="1" applyBorder="1" applyAlignment="1">
      <alignment horizontal="justify" wrapText="1"/>
    </xf>
    <xf numFmtId="0" fontId="3" fillId="0" borderId="0" xfId="2" applyFont="1"/>
    <xf numFmtId="0" fontId="12" fillId="0" borderId="4" xfId="2" applyFont="1" applyBorder="1" applyAlignment="1">
      <alignment horizontal="justify" wrapText="1"/>
    </xf>
    <xf numFmtId="16" fontId="5" fillId="0" borderId="4" xfId="2" applyNumberFormat="1" applyFont="1" applyBorder="1" applyAlignment="1">
      <alignment horizontal="left"/>
    </xf>
    <xf numFmtId="0" fontId="14" fillId="0" borderId="0" xfId="2" applyFont="1"/>
    <xf numFmtId="16" fontId="3" fillId="0" borderId="4" xfId="2" applyNumberFormat="1" applyFont="1" applyBorder="1" applyAlignment="1">
      <alignment horizontal="left" vertical="center"/>
    </xf>
    <xf numFmtId="0" fontId="22" fillId="0" borderId="0" xfId="2" applyFont="1" applyAlignment="1">
      <alignment vertical="center"/>
    </xf>
    <xf numFmtId="0" fontId="5" fillId="0" borderId="0" xfId="2" applyFont="1"/>
    <xf numFmtId="49" fontId="3" fillId="2" borderId="18" xfId="2" applyNumberFormat="1" applyFont="1" applyFill="1" applyBorder="1" applyAlignment="1">
      <alignment horizontal="center" vertical="center"/>
    </xf>
    <xf numFmtId="3" fontId="3" fillId="2" borderId="4" xfId="2" applyNumberFormat="1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justify" wrapText="1"/>
    </xf>
    <xf numFmtId="49" fontId="5" fillId="0" borderId="18" xfId="2" applyNumberFormat="1" applyFont="1" applyBorder="1" applyAlignment="1">
      <alignment horizontal="center" vertical="center"/>
    </xf>
    <xf numFmtId="0" fontId="11" fillId="2" borderId="4" xfId="2" applyFont="1" applyFill="1" applyBorder="1" applyAlignment="1">
      <alignment horizontal="justify" vertical="top" wrapText="1"/>
    </xf>
    <xf numFmtId="16" fontId="3" fillId="0" borderId="4" xfId="2" applyNumberFormat="1" applyFont="1" applyBorder="1" applyAlignment="1">
      <alignment horizontal="left"/>
    </xf>
    <xf numFmtId="0" fontId="11" fillId="2" borderId="4" xfId="2" applyFont="1" applyFill="1" applyBorder="1" applyAlignment="1">
      <alignment horizontal="left" vertical="top" wrapText="1"/>
    </xf>
    <xf numFmtId="49" fontId="3" fillId="0" borderId="18" xfId="2" applyNumberFormat="1" applyFont="1" applyBorder="1" applyAlignment="1">
      <alignment horizontal="center" vertical="center"/>
    </xf>
    <xf numFmtId="0" fontId="12" fillId="2" borderId="4" xfId="2" applyFont="1" applyFill="1" applyBorder="1" applyAlignment="1">
      <alignment vertical="top" wrapText="1"/>
    </xf>
    <xf numFmtId="3" fontId="12" fillId="0" borderId="4" xfId="2" applyNumberFormat="1" applyFont="1" applyBorder="1" applyAlignment="1">
      <alignment horizontal="center" vertical="center" wrapText="1"/>
    </xf>
    <xf numFmtId="3" fontId="11" fillId="0" borderId="4" xfId="2" applyNumberFormat="1" applyFont="1" applyBorder="1" applyAlignment="1">
      <alignment horizontal="center" vertical="center"/>
    </xf>
    <xf numFmtId="0" fontId="5" fillId="0" borderId="4" xfId="2" applyFont="1" applyBorder="1"/>
    <xf numFmtId="49" fontId="5" fillId="0" borderId="18" xfId="2" applyNumberFormat="1" applyFont="1" applyBorder="1" applyAlignment="1">
      <alignment horizontal="center" vertical="center" wrapText="1"/>
    </xf>
    <xf numFmtId="0" fontId="11" fillId="2" borderId="4" xfId="2" applyFont="1" applyFill="1" applyBorder="1" applyAlignment="1">
      <alignment vertical="top" wrapText="1"/>
    </xf>
    <xf numFmtId="0" fontId="5" fillId="2" borderId="4" xfId="2" applyFont="1" applyFill="1" applyBorder="1" applyAlignment="1">
      <alignment vertical="top" wrapText="1"/>
    </xf>
    <xf numFmtId="0" fontId="3" fillId="0" borderId="4" xfId="2" applyFont="1" applyBorder="1" applyAlignment="1">
      <alignment horizontal="justify" vertical="top" wrapText="1"/>
    </xf>
    <xf numFmtId="16" fontId="5" fillId="0" borderId="20" xfId="2" applyNumberFormat="1" applyFont="1" applyBorder="1" applyAlignment="1">
      <alignment horizontal="center"/>
    </xf>
    <xf numFmtId="16" fontId="5" fillId="0" borderId="4" xfId="2" applyNumberFormat="1" applyFont="1" applyBorder="1" applyAlignment="1">
      <alignment horizontal="center"/>
    </xf>
    <xf numFmtId="0" fontId="11" fillId="0" borderId="4" xfId="2" applyFont="1" applyBorder="1" applyAlignment="1">
      <alignment horizontal="justify" vertical="top" wrapText="1"/>
    </xf>
    <xf numFmtId="16" fontId="5" fillId="6" borderId="4" xfId="2" applyNumberFormat="1" applyFont="1" applyFill="1" applyBorder="1" applyAlignment="1">
      <alignment horizontal="center"/>
    </xf>
    <xf numFmtId="49" fontId="5" fillId="6" borderId="4" xfId="2" applyNumberFormat="1" applyFont="1" applyFill="1" applyBorder="1" applyAlignment="1">
      <alignment horizontal="center" vertical="center"/>
    </xf>
    <xf numFmtId="3" fontId="5" fillId="6" borderId="4" xfId="2" applyNumberFormat="1" applyFont="1" applyFill="1" applyBorder="1" applyAlignment="1">
      <alignment horizontal="center" vertical="center"/>
    </xf>
    <xf numFmtId="0" fontId="11" fillId="6" borderId="4" xfId="2" applyFont="1" applyFill="1" applyBorder="1" applyAlignment="1">
      <alignment horizontal="justify" wrapText="1"/>
    </xf>
    <xf numFmtId="165" fontId="11" fillId="6" borderId="4" xfId="2" applyNumberFormat="1" applyFont="1" applyFill="1" applyBorder="1" applyAlignment="1">
      <alignment horizontal="center" vertical="center"/>
    </xf>
    <xf numFmtId="3" fontId="11" fillId="6" borderId="0" xfId="2" applyNumberFormat="1" applyFont="1" applyFill="1" applyAlignment="1">
      <alignment horizontal="center" vertical="center"/>
    </xf>
    <xf numFmtId="165" fontId="11" fillId="6" borderId="0" xfId="2" applyNumberFormat="1" applyFont="1" applyFill="1" applyAlignment="1">
      <alignment horizontal="center" vertical="center"/>
    </xf>
    <xf numFmtId="0" fontId="3" fillId="6" borderId="0" xfId="2" applyFont="1" applyFill="1"/>
    <xf numFmtId="0" fontId="11" fillId="0" borderId="4" xfId="2" applyFont="1" applyBorder="1" applyAlignment="1">
      <alignment horizontal="left" vertical="center" wrapText="1"/>
    </xf>
    <xf numFmtId="3" fontId="11" fillId="0" borderId="19" xfId="2" applyNumberFormat="1" applyFont="1" applyBorder="1" applyAlignment="1">
      <alignment horizontal="center" vertical="center"/>
    </xf>
    <xf numFmtId="3" fontId="11" fillId="4" borderId="19" xfId="2" applyNumberFormat="1" applyFont="1" applyFill="1" applyBorder="1" applyAlignment="1">
      <alignment horizontal="center" vertical="center"/>
    </xf>
    <xf numFmtId="0" fontId="3" fillId="7" borderId="0" xfId="2" applyFont="1" applyFill="1"/>
    <xf numFmtId="0" fontId="11" fillId="2" borderId="4" xfId="2" applyFont="1" applyFill="1" applyBorder="1" applyAlignment="1">
      <alignment horizontal="left" vertical="center" wrapText="1"/>
    </xf>
    <xf numFmtId="0" fontId="12" fillId="0" borderId="4" xfId="2" applyFont="1" applyBorder="1" applyAlignment="1">
      <alignment horizontal="left" vertical="center" wrapText="1"/>
    </xf>
    <xf numFmtId="3" fontId="36" fillId="2" borderId="19" xfId="2" applyNumberFormat="1" applyFont="1" applyFill="1" applyBorder="1" applyAlignment="1">
      <alignment horizontal="center" vertical="center"/>
    </xf>
    <xf numFmtId="3" fontId="36" fillId="2" borderId="4" xfId="2" applyNumberFormat="1" applyFont="1" applyFill="1" applyBorder="1" applyAlignment="1">
      <alignment horizontal="center" vertical="center"/>
    </xf>
    <xf numFmtId="165" fontId="36" fillId="2" borderId="4" xfId="2" applyNumberFormat="1" applyFont="1" applyFill="1" applyBorder="1" applyAlignment="1">
      <alignment horizontal="center" vertical="center"/>
    </xf>
    <xf numFmtId="165" fontId="37" fillId="2" borderId="4" xfId="2" applyNumberFormat="1" applyFont="1" applyFill="1" applyBorder="1" applyAlignment="1">
      <alignment horizontal="center" vertical="center"/>
    </xf>
    <xf numFmtId="0" fontId="11" fillId="0" borderId="4" xfId="2" applyFont="1" applyBorder="1" applyAlignment="1">
      <alignment vertical="top" wrapText="1"/>
    </xf>
    <xf numFmtId="0" fontId="12" fillId="0" borderId="4" xfId="2" applyFont="1" applyBorder="1" applyAlignment="1">
      <alignment vertical="top" wrapText="1"/>
    </xf>
    <xf numFmtId="165" fontId="11" fillId="0" borderId="19" xfId="2" applyNumberFormat="1" applyFont="1" applyBorder="1" applyAlignment="1">
      <alignment horizontal="center" vertical="center"/>
    </xf>
    <xf numFmtId="0" fontId="17" fillId="0" borderId="0" xfId="2" applyFont="1"/>
    <xf numFmtId="49" fontId="5" fillId="0" borderId="4" xfId="2" applyNumberFormat="1" applyFont="1" applyBorder="1" applyAlignment="1">
      <alignment horizontal="center" vertical="top"/>
    </xf>
    <xf numFmtId="3" fontId="5" fillId="0" borderId="6" xfId="2" applyNumberFormat="1" applyFont="1" applyBorder="1" applyAlignment="1">
      <alignment horizontal="center" vertical="top"/>
    </xf>
    <xf numFmtId="0" fontId="11" fillId="0" borderId="4" xfId="2" applyFont="1" applyBorder="1" applyAlignment="1">
      <alignment horizontal="left" vertical="top" wrapText="1"/>
    </xf>
    <xf numFmtId="49" fontId="3" fillId="2" borderId="4" xfId="2" applyNumberFormat="1" applyFont="1" applyFill="1" applyBorder="1" applyAlignment="1">
      <alignment horizontal="center" vertical="top"/>
    </xf>
    <xf numFmtId="3" fontId="3" fillId="2" borderId="4" xfId="2" applyNumberFormat="1" applyFont="1" applyFill="1" applyBorder="1" applyAlignment="1">
      <alignment horizontal="center" vertical="top"/>
    </xf>
    <xf numFmtId="0" fontId="12" fillId="2" borderId="4" xfId="2" applyFont="1" applyFill="1" applyBorder="1" applyAlignment="1">
      <alignment horizontal="left" vertical="top" wrapText="1"/>
    </xf>
    <xf numFmtId="0" fontId="26" fillId="0" borderId="4" xfId="2" applyFont="1" applyBorder="1"/>
    <xf numFmtId="0" fontId="14" fillId="0" borderId="4" xfId="2" applyFont="1" applyBorder="1" applyAlignment="1">
      <alignment horizontal="justify" wrapText="1"/>
    </xf>
    <xf numFmtId="165" fontId="14" fillId="0" borderId="4" xfId="2" applyNumberFormat="1" applyFont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3" fontId="3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justify" vertical="top" wrapText="1"/>
    </xf>
    <xf numFmtId="49" fontId="5" fillId="6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justify" vertical="top" wrapText="1"/>
    </xf>
    <xf numFmtId="49" fontId="3" fillId="6" borderId="4" xfId="0" applyNumberFormat="1" applyFont="1" applyFill="1" applyBorder="1" applyAlignment="1">
      <alignment horizontal="center" vertical="center"/>
    </xf>
    <xf numFmtId="49" fontId="4" fillId="6" borderId="4" xfId="0" applyNumberFormat="1" applyFont="1" applyFill="1" applyBorder="1" applyAlignment="1">
      <alignment horizontal="center" vertical="top"/>
    </xf>
    <xf numFmtId="0" fontId="5" fillId="6" borderId="4" xfId="0" applyFont="1" applyFill="1" applyBorder="1" applyAlignment="1">
      <alignment vertical="top" wrapText="1"/>
    </xf>
    <xf numFmtId="165" fontId="11" fillId="6" borderId="4" xfId="0" applyNumberFormat="1" applyFont="1" applyFill="1" applyBorder="1" applyAlignment="1">
      <alignment horizontal="center" vertical="center"/>
    </xf>
    <xf numFmtId="4" fontId="11" fillId="6" borderId="4" xfId="0" applyNumberFormat="1" applyFont="1" applyFill="1" applyBorder="1" applyAlignment="1">
      <alignment horizontal="center" vertical="center"/>
    </xf>
    <xf numFmtId="0" fontId="5" fillId="6" borderId="0" xfId="0" applyFont="1" applyFill="1" applyAlignment="1">
      <alignment horizontal="justify" vertical="top" wrapText="1"/>
    </xf>
    <xf numFmtId="165" fontId="12" fillId="6" borderId="4" xfId="0" applyNumberFormat="1" applyFont="1" applyFill="1" applyBorder="1" applyAlignment="1">
      <alignment horizontal="center" vertical="center"/>
    </xf>
    <xf numFmtId="4" fontId="12" fillId="6" borderId="4" xfId="0" applyNumberFormat="1" applyFont="1" applyFill="1" applyBorder="1" applyAlignment="1">
      <alignment horizontal="center" vertical="center"/>
    </xf>
    <xf numFmtId="12" fontId="5" fillId="6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0" fontId="29" fillId="0" borderId="0" xfId="1" applyFont="1" applyAlignment="1">
      <alignment wrapText="1"/>
    </xf>
    <xf numFmtId="0" fontId="0" fillId="0" borderId="0" xfId="0" applyNumberFormat="1" applyFont="1" applyFill="1" applyBorder="1" applyAlignment="1" applyProtection="1">
      <alignment horizontal="center" vertical="top"/>
    </xf>
    <xf numFmtId="0" fontId="30" fillId="0" borderId="0" xfId="0" applyNumberFormat="1" applyFont="1" applyFill="1" applyBorder="1" applyAlignment="1" applyProtection="1">
      <alignment horizontal="left" vertical="top" wrapText="1" indent="1"/>
    </xf>
    <xf numFmtId="3" fontId="12" fillId="5" borderId="0" xfId="2" applyNumberFormat="1" applyFont="1" applyFill="1" applyAlignment="1">
      <alignment horizontal="center" vertical="center" wrapText="1"/>
    </xf>
    <xf numFmtId="3" fontId="11" fillId="5" borderId="0" xfId="2" applyNumberFormat="1" applyFont="1" applyFill="1" applyAlignment="1">
      <alignment horizontal="center" vertical="center"/>
    </xf>
    <xf numFmtId="3" fontId="12" fillId="5" borderId="0" xfId="2" applyNumberFormat="1" applyFont="1" applyFill="1" applyAlignment="1">
      <alignment horizontal="center" vertical="center"/>
    </xf>
    <xf numFmtId="165" fontId="12" fillId="5" borderId="0" xfId="2" applyNumberFormat="1" applyFont="1" applyFill="1" applyAlignment="1">
      <alignment horizontal="center" vertical="center"/>
    </xf>
    <xf numFmtId="165" fontId="12" fillId="6" borderId="0" xfId="2" applyNumberFormat="1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49" fontId="5" fillId="0" borderId="2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11" fillId="2" borderId="6" xfId="0" applyFont="1" applyFill="1" applyBorder="1" applyAlignment="1">
      <alignment vertical="top" wrapText="1"/>
    </xf>
    <xf numFmtId="0" fontId="3" fillId="0" borderId="0" xfId="0" applyFont="1" applyAlignment="1"/>
    <xf numFmtId="0" fontId="3" fillId="0" borderId="20" xfId="0" applyFont="1" applyBorder="1" applyAlignment="1">
      <alignment horizontal="center" vertical="center"/>
    </xf>
    <xf numFmtId="0" fontId="12" fillId="2" borderId="6" xfId="0" applyFont="1" applyFill="1" applyBorder="1" applyAlignment="1">
      <alignment vertical="top" wrapText="1"/>
    </xf>
    <xf numFmtId="0" fontId="3" fillId="0" borderId="0" xfId="0" applyFont="1" applyBorder="1" applyAlignment="1"/>
    <xf numFmtId="3" fontId="12" fillId="0" borderId="22" xfId="2" applyNumberFormat="1" applyFont="1" applyBorder="1" applyAlignment="1">
      <alignment horizontal="center" vertical="center" wrapText="1"/>
    </xf>
    <xf numFmtId="165" fontId="36" fillId="0" borderId="0" xfId="0" applyNumberFormat="1" applyFont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0" fontId="33" fillId="6" borderId="0" xfId="0" applyFont="1" applyFill="1" applyBorder="1" applyAlignment="1">
      <alignment horizontal="left"/>
    </xf>
    <xf numFmtId="165" fontId="37" fillId="0" borderId="0" xfId="0" applyNumberFormat="1" applyFont="1" applyBorder="1" applyAlignment="1">
      <alignment horizontal="center" vertical="center"/>
    </xf>
    <xf numFmtId="165" fontId="12" fillId="0" borderId="22" xfId="2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0" fontId="2" fillId="6" borderId="0" xfId="0" applyNumberFormat="1" applyFont="1" applyFill="1" applyBorder="1" applyAlignment="1" applyProtection="1">
      <alignment vertical="top"/>
    </xf>
    <xf numFmtId="0" fontId="2" fillId="6" borderId="0" xfId="0" applyNumberFormat="1" applyFont="1" applyFill="1" applyBorder="1" applyAlignment="1" applyProtection="1">
      <alignment horizontal="center" vertical="top"/>
    </xf>
    <xf numFmtId="0" fontId="3" fillId="6" borderId="0" xfId="0" applyNumberFormat="1" applyFont="1" applyFill="1" applyBorder="1" applyAlignment="1" applyProtection="1">
      <alignment vertical="top"/>
    </xf>
    <xf numFmtId="0" fontId="3" fillId="6" borderId="0" xfId="0" applyNumberFormat="1" applyFont="1" applyFill="1" applyBorder="1" applyAlignment="1" applyProtection="1">
      <alignment horizontal="center" vertical="top"/>
    </xf>
    <xf numFmtId="0" fontId="17" fillId="6" borderId="0" xfId="0" applyNumberFormat="1" applyFont="1" applyFill="1" applyBorder="1" applyAlignment="1" applyProtection="1">
      <alignment vertical="center"/>
    </xf>
    <xf numFmtId="0" fontId="3" fillId="6" borderId="0" xfId="0" applyNumberFormat="1" applyFont="1" applyFill="1" applyBorder="1" applyAlignment="1" applyProtection="1">
      <alignment horizontal="left" vertical="top"/>
    </xf>
    <xf numFmtId="0" fontId="6" fillId="6" borderId="0" xfId="0" applyNumberFormat="1" applyFont="1" applyFill="1" applyBorder="1" applyAlignment="1" applyProtection="1">
      <alignment vertical="top"/>
    </xf>
    <xf numFmtId="0" fontId="3" fillId="6" borderId="2" xfId="0" applyNumberFormat="1" applyFont="1" applyFill="1" applyBorder="1" applyAlignment="1" applyProtection="1">
      <alignment horizontal="left" vertical="top"/>
    </xf>
    <xf numFmtId="0" fontId="3" fillId="6" borderId="2" xfId="0" applyNumberFormat="1" applyFont="1" applyFill="1" applyBorder="1" applyAlignment="1" applyProtection="1">
      <alignment horizontal="center" vertical="top"/>
    </xf>
    <xf numFmtId="0" fontId="6" fillId="6" borderId="2" xfId="0" applyNumberFormat="1" applyFont="1" applyFill="1" applyBorder="1" applyAlignment="1" applyProtection="1">
      <alignment vertical="top"/>
    </xf>
    <xf numFmtId="0" fontId="9" fillId="6" borderId="4" xfId="0" applyNumberFormat="1" applyFont="1" applyFill="1" applyBorder="1" applyAlignment="1" applyProtection="1">
      <alignment horizontal="center" vertical="top"/>
    </xf>
    <xf numFmtId="0" fontId="13" fillId="6" borderId="4" xfId="0" applyNumberFormat="1" applyFont="1" applyFill="1" applyBorder="1" applyAlignment="1" applyProtection="1">
      <alignment horizontal="center" vertical="top" wrapText="1"/>
    </xf>
    <xf numFmtId="0" fontId="9" fillId="6" borderId="4" xfId="0" applyNumberFormat="1" applyFont="1" applyFill="1" applyBorder="1" applyAlignment="1" applyProtection="1">
      <alignment horizontal="center" vertical="top" wrapText="1"/>
    </xf>
    <xf numFmtId="0" fontId="5" fillId="6" borderId="4" xfId="0" applyNumberFormat="1" applyFont="1" applyFill="1" applyBorder="1" applyAlignment="1" applyProtection="1">
      <alignment horizontal="justify" vertical="top" wrapText="1"/>
    </xf>
    <xf numFmtId="49" fontId="5" fillId="6" borderId="4" xfId="0" applyNumberFormat="1" applyFont="1" applyFill="1" applyBorder="1" applyAlignment="1" applyProtection="1">
      <alignment horizontal="center" vertical="center" wrapText="1"/>
    </xf>
    <xf numFmtId="49" fontId="5" fillId="6" borderId="4" xfId="0" applyNumberFormat="1" applyFont="1" applyFill="1" applyBorder="1" applyAlignment="1" applyProtection="1">
      <alignment horizontal="center" vertical="center"/>
    </xf>
    <xf numFmtId="0" fontId="5" fillId="6" borderId="4" xfId="0" applyNumberFormat="1" applyFont="1" applyFill="1" applyBorder="1" applyAlignment="1" applyProtection="1">
      <alignment horizontal="left" vertical="top" wrapText="1"/>
    </xf>
    <xf numFmtId="0" fontId="3" fillId="6" borderId="4" xfId="0" applyNumberFormat="1" applyFont="1" applyFill="1" applyBorder="1" applyAlignment="1" applyProtection="1">
      <alignment horizontal="justify" vertical="top" wrapText="1"/>
    </xf>
    <xf numFmtId="49" fontId="3" fillId="6" borderId="4" xfId="0" applyNumberFormat="1" applyFont="1" applyFill="1" applyBorder="1" applyAlignment="1" applyProtection="1">
      <alignment horizontal="center" vertical="center" wrapText="1"/>
    </xf>
    <xf numFmtId="49" fontId="3" fillId="6" borderId="4" xfId="0" applyNumberFormat="1" applyFont="1" applyFill="1" applyBorder="1" applyAlignment="1" applyProtection="1">
      <alignment horizontal="center" vertical="center"/>
    </xf>
    <xf numFmtId="0" fontId="3" fillId="6" borderId="4" xfId="0" applyNumberFormat="1" applyFont="1" applyFill="1" applyBorder="1" applyAlignment="1" applyProtection="1">
      <alignment horizontal="left" vertical="top" wrapText="1"/>
    </xf>
    <xf numFmtId="0" fontId="5" fillId="6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vertical="top" wrapText="1"/>
    </xf>
    <xf numFmtId="49" fontId="5" fillId="6" borderId="4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4" xfId="0" applyNumberFormat="1" applyFont="1" applyFill="1" applyBorder="1" applyAlignment="1" applyProtection="1">
      <alignment horizontal="left" vertical="center" wrapText="1"/>
    </xf>
    <xf numFmtId="49" fontId="3" fillId="6" borderId="4" xfId="0" applyNumberFormat="1" applyFont="1" applyFill="1" applyBorder="1" applyAlignment="1" applyProtection="1">
      <alignment vertical="top" wrapText="1"/>
    </xf>
    <xf numFmtId="49" fontId="3" fillId="6" borderId="0" xfId="0" applyNumberFormat="1" applyFont="1" applyFill="1" applyBorder="1" applyAlignment="1" applyProtection="1">
      <alignment vertical="top" wrapText="1"/>
    </xf>
    <xf numFmtId="49" fontId="3" fillId="6" borderId="4" xfId="0" applyNumberFormat="1" applyFont="1" applyFill="1" applyBorder="1" applyAlignment="1" applyProtection="1">
      <alignment horizontal="center" vertical="top"/>
    </xf>
    <xf numFmtId="0" fontId="14" fillId="6" borderId="4" xfId="0" applyNumberFormat="1" applyFont="1" applyFill="1" applyBorder="1" applyAlignment="1" applyProtection="1">
      <alignment horizontal="justify" vertical="top" wrapText="1"/>
    </xf>
    <xf numFmtId="12" fontId="5" fillId="6" borderId="4" xfId="0" applyNumberFormat="1" applyFont="1" applyFill="1" applyBorder="1" applyAlignment="1" applyProtection="1">
      <alignment horizontal="center" vertical="center" wrapText="1"/>
    </xf>
    <xf numFmtId="12" fontId="3" fillId="6" borderId="4" xfId="0" applyNumberFormat="1" applyFont="1" applyFill="1" applyBorder="1" applyAlignment="1" applyProtection="1">
      <alignment horizontal="center" vertical="center" wrapText="1"/>
    </xf>
    <xf numFmtId="0" fontId="9" fillId="6" borderId="4" xfId="0" applyNumberFormat="1" applyFont="1" applyFill="1" applyBorder="1" applyAlignment="1" applyProtection="1">
      <alignment horizontal="justify" vertical="top" wrapText="1"/>
    </xf>
    <xf numFmtId="0" fontId="5" fillId="6" borderId="0" xfId="0" applyFont="1" applyFill="1" applyAlignment="1">
      <alignment vertical="top" wrapText="1"/>
    </xf>
    <xf numFmtId="0" fontId="38" fillId="6" borderId="4" xfId="0" applyFont="1" applyFill="1" applyBorder="1" applyAlignment="1">
      <alignment horizontal="justify" vertical="top" wrapText="1"/>
    </xf>
    <xf numFmtId="0" fontId="3" fillId="6" borderId="4" xfId="0" applyFont="1" applyFill="1" applyBorder="1" applyAlignment="1">
      <alignment horizontal="justify" vertical="center" wrapText="1"/>
    </xf>
    <xf numFmtId="0" fontId="3" fillId="6" borderId="4" xfId="0" applyNumberFormat="1" applyFont="1" applyFill="1" applyBorder="1" applyAlignment="1" applyProtection="1">
      <alignment horizontal="justify" vertical="center" wrapText="1"/>
    </xf>
    <xf numFmtId="0" fontId="3" fillId="6" borderId="4" xfId="0" applyNumberFormat="1" applyFont="1" applyFill="1" applyBorder="1" applyAlignment="1" applyProtection="1">
      <alignment horizontal="left" vertical="justify" wrapText="1"/>
    </xf>
    <xf numFmtId="49" fontId="5" fillId="6" borderId="4" xfId="0" applyNumberFormat="1" applyFont="1" applyFill="1" applyBorder="1" applyAlignment="1" applyProtection="1">
      <alignment horizontal="center" vertical="top"/>
    </xf>
    <xf numFmtId="49" fontId="5" fillId="6" borderId="4" xfId="0" applyNumberFormat="1" applyFont="1" applyFill="1" applyBorder="1" applyAlignment="1" applyProtection="1">
      <alignment horizontal="justify" vertical="top"/>
    </xf>
    <xf numFmtId="49" fontId="3" fillId="6" borderId="4" xfId="0" applyNumberFormat="1" applyFont="1" applyFill="1" applyBorder="1" applyAlignment="1" applyProtection="1">
      <alignment horizontal="left" vertical="top"/>
    </xf>
    <xf numFmtId="0" fontId="2" fillId="6" borderId="4" xfId="0" applyNumberFormat="1" applyFont="1" applyFill="1" applyBorder="1" applyAlignment="1" applyProtection="1">
      <alignment vertical="top"/>
    </xf>
    <xf numFmtId="0" fontId="2" fillId="6" borderId="0" xfId="0" applyNumberFormat="1" applyFont="1" applyFill="1" applyBorder="1" applyAlignment="1" applyProtection="1">
      <alignment vertical="center"/>
    </xf>
    <xf numFmtId="0" fontId="1" fillId="6" borderId="0" xfId="0" applyNumberFormat="1" applyFont="1" applyFill="1" applyBorder="1" applyAlignment="1" applyProtection="1">
      <alignment vertical="top"/>
    </xf>
    <xf numFmtId="49" fontId="1" fillId="6" borderId="0" xfId="0" applyNumberFormat="1" applyFont="1" applyFill="1" applyBorder="1" applyAlignment="1" applyProtection="1">
      <alignment vertical="top"/>
    </xf>
    <xf numFmtId="165" fontId="9" fillId="6" borderId="4" xfId="0" applyNumberFormat="1" applyFont="1" applyFill="1" applyBorder="1" applyAlignment="1" applyProtection="1">
      <alignment horizontal="center" vertical="top" wrapText="1"/>
    </xf>
    <xf numFmtId="165" fontId="11" fillId="6" borderId="4" xfId="0" applyNumberFormat="1" applyFont="1" applyFill="1" applyBorder="1" applyAlignment="1" applyProtection="1">
      <alignment horizontal="center" vertical="center"/>
    </xf>
    <xf numFmtId="165" fontId="12" fillId="6" borderId="4" xfId="0" applyNumberFormat="1" applyFont="1" applyFill="1" applyBorder="1" applyAlignment="1" applyProtection="1">
      <alignment horizontal="center" vertical="center"/>
    </xf>
    <xf numFmtId="49" fontId="1" fillId="6" borderId="4" xfId="0" applyNumberFormat="1" applyFont="1" applyFill="1" applyBorder="1" applyAlignment="1" applyProtection="1">
      <alignment vertical="top"/>
    </xf>
    <xf numFmtId="164" fontId="12" fillId="6" borderId="22" xfId="0" applyNumberFormat="1" applyFont="1" applyFill="1" applyBorder="1" applyAlignment="1">
      <alignment horizontal="center" vertical="center"/>
    </xf>
    <xf numFmtId="164" fontId="11" fillId="6" borderId="22" xfId="0" applyNumberFormat="1" applyFont="1" applyFill="1" applyBorder="1" applyAlignment="1">
      <alignment horizontal="center" vertical="center"/>
    </xf>
    <xf numFmtId="165" fontId="11" fillId="6" borderId="4" xfId="0" applyNumberFormat="1" applyFont="1" applyFill="1" applyBorder="1" applyAlignment="1" applyProtection="1">
      <alignment horizontal="center" vertical="center" wrapText="1"/>
    </xf>
    <xf numFmtId="165" fontId="12" fillId="6" borderId="4" xfId="0" applyNumberFormat="1" applyFont="1" applyFill="1" applyBorder="1" applyAlignment="1" applyProtection="1">
      <alignment horizontal="center" vertical="center" wrapText="1"/>
    </xf>
    <xf numFmtId="165" fontId="42" fillId="0" borderId="9" xfId="1" applyNumberFormat="1" applyFont="1" applyBorder="1" applyAlignment="1">
      <alignment horizontal="center" vertical="center"/>
    </xf>
    <xf numFmtId="165" fontId="43" fillId="0" borderId="10" xfId="1" applyNumberFormat="1" applyFont="1" applyBorder="1" applyAlignment="1">
      <alignment horizontal="center" vertical="center"/>
    </xf>
    <xf numFmtId="165" fontId="12" fillId="6" borderId="4" xfId="2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12" fillId="0" borderId="24" xfId="2" applyNumberFormat="1" applyFont="1" applyBorder="1" applyAlignment="1">
      <alignment horizontal="center" vertical="center"/>
    </xf>
    <xf numFmtId="165" fontId="12" fillId="2" borderId="19" xfId="2" applyNumberFormat="1" applyFont="1" applyFill="1" applyBorder="1" applyAlignment="1">
      <alignment horizontal="center" vertical="center"/>
    </xf>
    <xf numFmtId="0" fontId="40" fillId="0" borderId="0" xfId="0" applyNumberFormat="1" applyFont="1" applyFill="1" applyBorder="1" applyAlignment="1" applyProtection="1">
      <alignment horizontal="left" vertical="top" wrapText="1"/>
    </xf>
    <xf numFmtId="0" fontId="40" fillId="0" borderId="0" xfId="0" applyNumberFormat="1" applyFont="1" applyFill="1" applyBorder="1" applyAlignment="1" applyProtection="1">
      <alignment horizontal="left" vertical="top"/>
    </xf>
    <xf numFmtId="0" fontId="41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0" fontId="22" fillId="0" borderId="0" xfId="2" applyFont="1" applyAlignment="1">
      <alignment horizontal="center"/>
    </xf>
    <xf numFmtId="0" fontId="17" fillId="0" borderId="0" xfId="2" applyFont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 wrapText="1"/>
    </xf>
    <xf numFmtId="165" fontId="14" fillId="0" borderId="4" xfId="2" applyNumberFormat="1" applyFont="1" applyBorder="1" applyAlignment="1">
      <alignment horizontal="center" vertical="center" wrapText="1"/>
    </xf>
    <xf numFmtId="165" fontId="14" fillId="0" borderId="6" xfId="2" applyNumberFormat="1" applyFont="1" applyBorder="1" applyAlignment="1">
      <alignment horizontal="center" vertical="center" wrapText="1"/>
    </xf>
    <xf numFmtId="165" fontId="14" fillId="0" borderId="23" xfId="2" applyNumberFormat="1" applyFont="1" applyBorder="1" applyAlignment="1">
      <alignment horizontal="center" vertical="center" wrapText="1"/>
    </xf>
    <xf numFmtId="165" fontId="14" fillId="0" borderId="20" xfId="2" applyNumberFormat="1" applyFont="1" applyBorder="1" applyAlignment="1">
      <alignment horizontal="center" vertical="center" wrapText="1"/>
    </xf>
    <xf numFmtId="0" fontId="34" fillId="6" borderId="0" xfId="0" applyFont="1" applyFill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17" fillId="2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2" fillId="6" borderId="0" xfId="0" applyNumberFormat="1" applyFont="1" applyFill="1" applyBorder="1" applyAlignment="1" applyProtection="1">
      <alignment horizontal="center" vertical="top"/>
    </xf>
    <xf numFmtId="0" fontId="17" fillId="2" borderId="0" xfId="0" applyNumberFormat="1" applyFont="1" applyFill="1" applyBorder="1" applyAlignment="1" applyProtection="1">
      <alignment horizontal="center" vertical="center"/>
    </xf>
    <xf numFmtId="0" fontId="30" fillId="0" borderId="0" xfId="1" applyFont="1" applyAlignment="1">
      <alignment horizontal="center"/>
    </xf>
    <xf numFmtId="0" fontId="39" fillId="0" borderId="0" xfId="1" applyFont="1" applyAlignment="1">
      <alignment horizontal="center"/>
    </xf>
    <xf numFmtId="0" fontId="29" fillId="0" borderId="0" xfId="1" applyFont="1" applyAlignment="1">
      <alignment horizontal="center" vertical="top"/>
    </xf>
    <xf numFmtId="0" fontId="29" fillId="0" borderId="0" xfId="1" applyFont="1" applyAlignment="1">
      <alignment horizontal="center" wrapText="1"/>
    </xf>
    <xf numFmtId="0" fontId="3" fillId="0" borderId="0" xfId="0" applyNumberFormat="1" applyFont="1" applyFill="1" applyBorder="1" applyAlignment="1" applyProtection="1">
      <alignment horizontal="center" vertical="top"/>
    </xf>
    <xf numFmtId="0" fontId="19" fillId="0" borderId="0" xfId="2" applyFont="1"/>
    <xf numFmtId="165" fontId="19" fillId="0" borderId="0" xfId="2" applyNumberFormat="1" applyFont="1"/>
    <xf numFmtId="165" fontId="19" fillId="0" borderId="0" xfId="2" applyNumberFormat="1" applyFont="1" applyAlignment="1">
      <alignment vertic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447675</xdr:colOff>
      <xdr:row>2</xdr:row>
      <xdr:rowOff>38100</xdr:rowOff>
    </xdr:to>
    <xdr:pic>
      <xdr:nvPicPr>
        <xdr:cNvPr id="2353" name="Рисунок 3">
          <a:extLst>
            <a:ext uri="{FF2B5EF4-FFF2-40B4-BE49-F238E27FC236}">
              <a16:creationId xmlns:a16="http://schemas.microsoft.com/office/drawing/2014/main" id="{B136D5BD-A0CD-0223-143D-4231ED092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57175"/>
          <a:ext cx="447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3"/>
  <sheetViews>
    <sheetView workbookViewId="0">
      <selection activeCell="A6" sqref="A6:L153"/>
    </sheetView>
  </sheetViews>
  <sheetFormatPr defaultRowHeight="12.75" x14ac:dyDescent="0.2"/>
  <sheetData>
    <row r="1" spans="1:12" ht="20.25" customHeight="1" x14ac:dyDescent="0.2"/>
    <row r="2" spans="1:12" ht="44.25" customHeight="1" x14ac:dyDescent="0.2">
      <c r="F2" s="206"/>
    </row>
    <row r="3" spans="1:12" ht="90" customHeight="1" x14ac:dyDescent="0.2">
      <c r="C3" s="295" t="s">
        <v>384</v>
      </c>
      <c r="D3" s="296"/>
      <c r="E3" s="296"/>
      <c r="F3" s="296"/>
      <c r="G3" s="296"/>
      <c r="H3" s="296"/>
      <c r="I3" s="296"/>
    </row>
    <row r="4" spans="1:12" x14ac:dyDescent="0.2">
      <c r="A4" s="293" t="s">
        <v>393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</row>
    <row r="5" spans="1:12" ht="77.25" customHeight="1" x14ac:dyDescent="0.2">
      <c r="A5" s="294" t="s">
        <v>386</v>
      </c>
      <c r="B5" s="294"/>
      <c r="C5" s="294"/>
      <c r="D5" s="294"/>
      <c r="E5" s="294"/>
      <c r="F5" s="205"/>
      <c r="G5" s="205"/>
      <c r="H5" s="205"/>
      <c r="I5" s="205"/>
      <c r="J5" s="205"/>
      <c r="K5" s="205"/>
      <c r="L5" s="205"/>
    </row>
    <row r="6" spans="1:12" x14ac:dyDescent="0.2">
      <c r="A6" s="291" t="s">
        <v>395</v>
      </c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</row>
    <row r="7" spans="1:12" x14ac:dyDescent="0.2">
      <c r="A7" s="292"/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</row>
    <row r="8" spans="1:12" x14ac:dyDescent="0.2">
      <c r="A8" s="292"/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</row>
    <row r="9" spans="1:12" x14ac:dyDescent="0.2">
      <c r="A9" s="292"/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</row>
    <row r="10" spans="1:12" x14ac:dyDescent="0.2">
      <c r="A10" s="292"/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</row>
    <row r="11" spans="1:12" x14ac:dyDescent="0.2">
      <c r="A11" s="292"/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2"/>
    </row>
    <row r="12" spans="1:12" x14ac:dyDescent="0.2">
      <c r="A12" s="292"/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2"/>
    </row>
    <row r="13" spans="1:12" x14ac:dyDescent="0.2">
      <c r="A13" s="292"/>
      <c r="B13" s="292"/>
      <c r="C13" s="292"/>
      <c r="D13" s="292"/>
      <c r="E13" s="292"/>
      <c r="F13" s="292"/>
      <c r="G13" s="292"/>
      <c r="H13" s="292"/>
      <c r="I13" s="292"/>
      <c r="J13" s="292"/>
      <c r="K13" s="292"/>
      <c r="L13" s="292"/>
    </row>
    <row r="14" spans="1:12" x14ac:dyDescent="0.2">
      <c r="A14" s="292"/>
      <c r="B14" s="292"/>
      <c r="C14" s="292"/>
      <c r="D14" s="292"/>
      <c r="E14" s="292"/>
      <c r="F14" s="292"/>
      <c r="G14" s="292"/>
      <c r="H14" s="292"/>
      <c r="I14" s="292"/>
      <c r="J14" s="292"/>
      <c r="K14" s="292"/>
      <c r="L14" s="292"/>
    </row>
    <row r="15" spans="1:12" x14ac:dyDescent="0.2">
      <c r="A15" s="292"/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</row>
    <row r="16" spans="1:12" x14ac:dyDescent="0.2">
      <c r="A16" s="292"/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</row>
    <row r="17" spans="1:12" x14ac:dyDescent="0.2">
      <c r="A17" s="292"/>
      <c r="B17" s="292"/>
      <c r="C17" s="292"/>
      <c r="D17" s="292"/>
      <c r="E17" s="292"/>
      <c r="F17" s="292"/>
      <c r="G17" s="292"/>
      <c r="H17" s="292"/>
      <c r="I17" s="292"/>
      <c r="J17" s="292"/>
      <c r="K17" s="292"/>
      <c r="L17" s="292"/>
    </row>
    <row r="18" spans="1:12" x14ac:dyDescent="0.2">
      <c r="A18" s="292"/>
      <c r="B18" s="292"/>
      <c r="C18" s="292"/>
      <c r="D18" s="292"/>
      <c r="E18" s="292"/>
      <c r="F18" s="292"/>
      <c r="G18" s="292"/>
      <c r="H18" s="292"/>
      <c r="I18" s="292"/>
      <c r="J18" s="292"/>
      <c r="K18" s="292"/>
      <c r="L18" s="292"/>
    </row>
    <row r="19" spans="1:12" x14ac:dyDescent="0.2">
      <c r="A19" s="292"/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</row>
    <row r="20" spans="1:12" x14ac:dyDescent="0.2">
      <c r="A20" s="292"/>
      <c r="B20" s="292"/>
      <c r="C20" s="292"/>
      <c r="D20" s="292"/>
      <c r="E20" s="292"/>
      <c r="F20" s="292"/>
      <c r="G20" s="292"/>
      <c r="H20" s="292"/>
      <c r="I20" s="292"/>
      <c r="J20" s="292"/>
      <c r="K20" s="292"/>
      <c r="L20" s="292"/>
    </row>
    <row r="21" spans="1:12" x14ac:dyDescent="0.2">
      <c r="A21" s="292"/>
      <c r="B21" s="292"/>
      <c r="C21" s="292"/>
      <c r="D21" s="292"/>
      <c r="E21" s="292"/>
      <c r="F21" s="292"/>
      <c r="G21" s="292"/>
      <c r="H21" s="292"/>
      <c r="I21" s="292"/>
      <c r="J21" s="292"/>
      <c r="K21" s="292"/>
      <c r="L21" s="292"/>
    </row>
    <row r="22" spans="1:12" x14ac:dyDescent="0.2">
      <c r="A22" s="292"/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</row>
    <row r="23" spans="1:12" x14ac:dyDescent="0.2">
      <c r="A23" s="292"/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2"/>
    </row>
    <row r="24" spans="1:12" x14ac:dyDescent="0.2">
      <c r="A24" s="292"/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</row>
    <row r="25" spans="1:12" x14ac:dyDescent="0.2">
      <c r="A25" s="292"/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</row>
    <row r="26" spans="1:12" x14ac:dyDescent="0.2">
      <c r="A26" s="292"/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</row>
    <row r="27" spans="1:12" x14ac:dyDescent="0.2">
      <c r="A27" s="292"/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</row>
    <row r="28" spans="1:12" x14ac:dyDescent="0.2">
      <c r="A28" s="292"/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</row>
    <row r="29" spans="1:12" x14ac:dyDescent="0.2">
      <c r="A29" s="292"/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2"/>
    </row>
    <row r="30" spans="1:12" x14ac:dyDescent="0.2">
      <c r="A30" s="292"/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</row>
    <row r="31" spans="1:12" x14ac:dyDescent="0.2">
      <c r="A31" s="292"/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2"/>
    </row>
    <row r="32" spans="1:12" x14ac:dyDescent="0.2">
      <c r="A32" s="292"/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</row>
    <row r="33" spans="1:12" x14ac:dyDescent="0.2">
      <c r="A33" s="292"/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</row>
    <row r="34" spans="1:12" x14ac:dyDescent="0.2">
      <c r="A34" s="292"/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2"/>
    </row>
    <row r="35" spans="1:12" x14ac:dyDescent="0.2">
      <c r="A35" s="292"/>
      <c r="B35" s="292"/>
      <c r="C35" s="292"/>
      <c r="D35" s="292"/>
      <c r="E35" s="292"/>
      <c r="F35" s="292"/>
      <c r="G35" s="292"/>
      <c r="H35" s="292"/>
      <c r="I35" s="292"/>
      <c r="J35" s="292"/>
      <c r="K35" s="292"/>
      <c r="L35" s="292"/>
    </row>
    <row r="36" spans="1:12" x14ac:dyDescent="0.2">
      <c r="A36" s="292"/>
      <c r="B36" s="292"/>
      <c r="C36" s="292"/>
      <c r="D36" s="292"/>
      <c r="E36" s="292"/>
      <c r="F36" s="292"/>
      <c r="G36" s="292"/>
      <c r="H36" s="292"/>
      <c r="I36" s="292"/>
      <c r="J36" s="292"/>
      <c r="K36" s="292"/>
      <c r="L36" s="292"/>
    </row>
    <row r="37" spans="1:12" x14ac:dyDescent="0.2">
      <c r="A37" s="292"/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2"/>
    </row>
    <row r="38" spans="1:12" x14ac:dyDescent="0.2">
      <c r="A38" s="292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</row>
    <row r="39" spans="1:12" x14ac:dyDescent="0.2">
      <c r="A39" s="292"/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2"/>
    </row>
    <row r="40" spans="1:12" x14ac:dyDescent="0.2">
      <c r="A40" s="292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</row>
    <row r="41" spans="1:12" x14ac:dyDescent="0.2">
      <c r="A41" s="292"/>
      <c r="B41" s="292"/>
      <c r="C41" s="292"/>
      <c r="D41" s="292"/>
      <c r="E41" s="292"/>
      <c r="F41" s="292"/>
      <c r="G41" s="292"/>
      <c r="H41" s="292"/>
      <c r="I41" s="292"/>
      <c r="J41" s="292"/>
      <c r="K41" s="292"/>
      <c r="L41" s="292"/>
    </row>
    <row r="42" spans="1:12" x14ac:dyDescent="0.2">
      <c r="A42" s="292"/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2"/>
    </row>
    <row r="43" spans="1:12" x14ac:dyDescent="0.2">
      <c r="A43" s="292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</row>
    <row r="44" spans="1:12" x14ac:dyDescent="0.2">
      <c r="A44" s="292"/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</row>
    <row r="45" spans="1:12" x14ac:dyDescent="0.2">
      <c r="A45" s="292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</row>
    <row r="46" spans="1:12" x14ac:dyDescent="0.2">
      <c r="A46" s="292"/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</row>
    <row r="47" spans="1:12" x14ac:dyDescent="0.2">
      <c r="A47" s="292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</row>
    <row r="48" spans="1:12" x14ac:dyDescent="0.2">
      <c r="A48" s="292"/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</row>
    <row r="49" spans="1:12" x14ac:dyDescent="0.2">
      <c r="A49" s="292"/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2"/>
    </row>
    <row r="50" spans="1:12" x14ac:dyDescent="0.2">
      <c r="A50" s="292"/>
      <c r="B50" s="292"/>
      <c r="C50" s="292"/>
      <c r="D50" s="292"/>
      <c r="E50" s="292"/>
      <c r="F50" s="292"/>
      <c r="G50" s="292"/>
      <c r="H50" s="292"/>
      <c r="I50" s="292"/>
      <c r="J50" s="292"/>
      <c r="K50" s="292"/>
      <c r="L50" s="292"/>
    </row>
    <row r="51" spans="1:12" x14ac:dyDescent="0.2">
      <c r="A51" s="292"/>
      <c r="B51" s="292"/>
      <c r="C51" s="292"/>
      <c r="D51" s="292"/>
      <c r="E51" s="292"/>
      <c r="F51" s="292"/>
      <c r="G51" s="292"/>
      <c r="H51" s="292"/>
      <c r="I51" s="292"/>
      <c r="J51" s="292"/>
      <c r="K51" s="292"/>
      <c r="L51" s="292"/>
    </row>
    <row r="52" spans="1:12" x14ac:dyDescent="0.2">
      <c r="A52" s="292"/>
      <c r="B52" s="292"/>
      <c r="C52" s="292"/>
      <c r="D52" s="292"/>
      <c r="E52" s="292"/>
      <c r="F52" s="292"/>
      <c r="G52" s="292"/>
      <c r="H52" s="292"/>
      <c r="I52" s="292"/>
      <c r="J52" s="292"/>
      <c r="K52" s="292"/>
      <c r="L52" s="292"/>
    </row>
    <row r="53" spans="1:12" x14ac:dyDescent="0.2">
      <c r="A53" s="292"/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2"/>
    </row>
    <row r="54" spans="1:12" x14ac:dyDescent="0.2">
      <c r="A54" s="292"/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</row>
    <row r="55" spans="1:12" x14ac:dyDescent="0.2">
      <c r="A55" s="292"/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</row>
    <row r="56" spans="1:12" x14ac:dyDescent="0.2">
      <c r="A56" s="292"/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</row>
    <row r="57" spans="1:12" x14ac:dyDescent="0.2">
      <c r="A57" s="292"/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</row>
    <row r="58" spans="1:12" x14ac:dyDescent="0.2">
      <c r="A58" s="292"/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2"/>
    </row>
    <row r="59" spans="1:12" x14ac:dyDescent="0.2">
      <c r="A59" s="292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</row>
    <row r="60" spans="1:12" x14ac:dyDescent="0.2">
      <c r="A60" s="292"/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</row>
    <row r="61" spans="1:12" x14ac:dyDescent="0.2">
      <c r="A61" s="292"/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2"/>
    </row>
    <row r="62" spans="1:12" x14ac:dyDescent="0.2">
      <c r="A62" s="292"/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2"/>
    </row>
    <row r="63" spans="1:12" x14ac:dyDescent="0.2">
      <c r="A63" s="292"/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</row>
    <row r="64" spans="1:12" x14ac:dyDescent="0.2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</row>
    <row r="65" spans="1:12" x14ac:dyDescent="0.2">
      <c r="A65" s="292"/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</row>
    <row r="66" spans="1:12" x14ac:dyDescent="0.2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</row>
    <row r="67" spans="1:12" x14ac:dyDescent="0.2">
      <c r="A67" s="292"/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</row>
    <row r="68" spans="1:12" x14ac:dyDescent="0.2">
      <c r="A68" s="292"/>
      <c r="B68" s="292"/>
      <c r="C68" s="292"/>
      <c r="D68" s="292"/>
      <c r="E68" s="292"/>
      <c r="F68" s="292"/>
      <c r="G68" s="292"/>
      <c r="H68" s="292"/>
      <c r="I68" s="292"/>
      <c r="J68" s="292"/>
      <c r="K68" s="292"/>
      <c r="L68" s="292"/>
    </row>
    <row r="69" spans="1:12" x14ac:dyDescent="0.2">
      <c r="A69" s="292"/>
      <c r="B69" s="292"/>
      <c r="C69" s="292"/>
      <c r="D69" s="292"/>
      <c r="E69" s="292"/>
      <c r="F69" s="292"/>
      <c r="G69" s="292"/>
      <c r="H69" s="292"/>
      <c r="I69" s="292"/>
      <c r="J69" s="292"/>
      <c r="K69" s="292"/>
      <c r="L69" s="292"/>
    </row>
    <row r="70" spans="1:12" x14ac:dyDescent="0.2">
      <c r="A70" s="292"/>
      <c r="B70" s="292"/>
      <c r="C70" s="292"/>
      <c r="D70" s="292"/>
      <c r="E70" s="292"/>
      <c r="F70" s="292"/>
      <c r="G70" s="292"/>
      <c r="H70" s="292"/>
      <c r="I70" s="292"/>
      <c r="J70" s="292"/>
      <c r="K70" s="292"/>
      <c r="L70" s="292"/>
    </row>
    <row r="71" spans="1:12" x14ac:dyDescent="0.2">
      <c r="A71" s="292"/>
      <c r="B71" s="292"/>
      <c r="C71" s="292"/>
      <c r="D71" s="292"/>
      <c r="E71" s="292"/>
      <c r="F71" s="292"/>
      <c r="G71" s="292"/>
      <c r="H71" s="292"/>
      <c r="I71" s="292"/>
      <c r="J71" s="292"/>
      <c r="K71" s="292"/>
      <c r="L71" s="292"/>
    </row>
    <row r="72" spans="1:12" x14ac:dyDescent="0.2">
      <c r="A72" s="292"/>
      <c r="B72" s="292"/>
      <c r="C72" s="292"/>
      <c r="D72" s="292"/>
      <c r="E72" s="292"/>
      <c r="F72" s="292"/>
      <c r="G72" s="292"/>
      <c r="H72" s="292"/>
      <c r="I72" s="292"/>
      <c r="J72" s="292"/>
      <c r="K72" s="292"/>
      <c r="L72" s="292"/>
    </row>
    <row r="73" spans="1:12" x14ac:dyDescent="0.2">
      <c r="A73" s="292"/>
      <c r="B73" s="292"/>
      <c r="C73" s="292"/>
      <c r="D73" s="292"/>
      <c r="E73" s="292"/>
      <c r="F73" s="292"/>
      <c r="G73" s="292"/>
      <c r="H73" s="292"/>
      <c r="I73" s="292"/>
      <c r="J73" s="292"/>
      <c r="K73" s="292"/>
      <c r="L73" s="292"/>
    </row>
    <row r="74" spans="1:12" x14ac:dyDescent="0.2">
      <c r="A74" s="292"/>
      <c r="B74" s="292"/>
      <c r="C74" s="292"/>
      <c r="D74" s="292"/>
      <c r="E74" s="292"/>
      <c r="F74" s="292"/>
      <c r="G74" s="292"/>
      <c r="H74" s="292"/>
      <c r="I74" s="292"/>
      <c r="J74" s="292"/>
      <c r="K74" s="292"/>
      <c r="L74" s="292"/>
    </row>
    <row r="75" spans="1:12" x14ac:dyDescent="0.2">
      <c r="A75" s="292"/>
      <c r="B75" s="292"/>
      <c r="C75" s="292"/>
      <c r="D75" s="292"/>
      <c r="E75" s="292"/>
      <c r="F75" s="292"/>
      <c r="G75" s="292"/>
      <c r="H75" s="292"/>
      <c r="I75" s="292"/>
      <c r="J75" s="292"/>
      <c r="K75" s="292"/>
      <c r="L75" s="292"/>
    </row>
    <row r="76" spans="1:12" x14ac:dyDescent="0.2">
      <c r="A76" s="292"/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</row>
    <row r="77" spans="1:12" x14ac:dyDescent="0.2">
      <c r="A77" s="292"/>
      <c r="B77" s="292"/>
      <c r="C77" s="292"/>
      <c r="D77" s="292"/>
      <c r="E77" s="292"/>
      <c r="F77" s="292"/>
      <c r="G77" s="292"/>
      <c r="H77" s="292"/>
      <c r="I77" s="292"/>
      <c r="J77" s="292"/>
      <c r="K77" s="292"/>
      <c r="L77" s="292"/>
    </row>
    <row r="78" spans="1:12" x14ac:dyDescent="0.2">
      <c r="A78" s="292"/>
      <c r="B78" s="292"/>
      <c r="C78" s="292"/>
      <c r="D78" s="292"/>
      <c r="E78" s="292"/>
      <c r="F78" s="292"/>
      <c r="G78" s="292"/>
      <c r="H78" s="292"/>
      <c r="I78" s="292"/>
      <c r="J78" s="292"/>
      <c r="K78" s="292"/>
      <c r="L78" s="292"/>
    </row>
    <row r="79" spans="1:12" x14ac:dyDescent="0.2">
      <c r="A79" s="292"/>
      <c r="B79" s="292"/>
      <c r="C79" s="292"/>
      <c r="D79" s="292"/>
      <c r="E79" s="292"/>
      <c r="F79" s="292"/>
      <c r="G79" s="292"/>
      <c r="H79" s="292"/>
      <c r="I79" s="292"/>
      <c r="J79" s="292"/>
      <c r="K79" s="292"/>
      <c r="L79" s="292"/>
    </row>
    <row r="80" spans="1:12" x14ac:dyDescent="0.2">
      <c r="A80" s="292"/>
      <c r="B80" s="292"/>
      <c r="C80" s="292"/>
      <c r="D80" s="292"/>
      <c r="E80" s="292"/>
      <c r="F80" s="292"/>
      <c r="G80" s="292"/>
      <c r="H80" s="292"/>
      <c r="I80" s="292"/>
      <c r="J80" s="292"/>
      <c r="K80" s="292"/>
      <c r="L80" s="292"/>
    </row>
    <row r="81" spans="1:12" x14ac:dyDescent="0.2">
      <c r="A81" s="292"/>
      <c r="B81" s="292"/>
      <c r="C81" s="292"/>
      <c r="D81" s="292"/>
      <c r="E81" s="292"/>
      <c r="F81" s="292"/>
      <c r="G81" s="292"/>
      <c r="H81" s="292"/>
      <c r="I81" s="292"/>
      <c r="J81" s="292"/>
      <c r="K81" s="292"/>
      <c r="L81" s="292"/>
    </row>
    <row r="82" spans="1:12" x14ac:dyDescent="0.2">
      <c r="A82" s="292"/>
      <c r="B82" s="292"/>
      <c r="C82" s="292"/>
      <c r="D82" s="292"/>
      <c r="E82" s="292"/>
      <c r="F82" s="292"/>
      <c r="G82" s="292"/>
      <c r="H82" s="292"/>
      <c r="I82" s="292"/>
      <c r="J82" s="292"/>
      <c r="K82" s="292"/>
      <c r="L82" s="292"/>
    </row>
    <row r="83" spans="1:12" x14ac:dyDescent="0.2">
      <c r="A83" s="292"/>
      <c r="B83" s="292"/>
      <c r="C83" s="292"/>
      <c r="D83" s="292"/>
      <c r="E83" s="292"/>
      <c r="F83" s="292"/>
      <c r="G83" s="292"/>
      <c r="H83" s="292"/>
      <c r="I83" s="292"/>
      <c r="J83" s="292"/>
      <c r="K83" s="292"/>
      <c r="L83" s="292"/>
    </row>
    <row r="84" spans="1:12" x14ac:dyDescent="0.2">
      <c r="A84" s="292"/>
      <c r="B84" s="292"/>
      <c r="C84" s="292"/>
      <c r="D84" s="292"/>
      <c r="E84" s="292"/>
      <c r="F84" s="292"/>
      <c r="G84" s="292"/>
      <c r="H84" s="292"/>
      <c r="I84" s="292"/>
      <c r="J84" s="292"/>
      <c r="K84" s="292"/>
      <c r="L84" s="292"/>
    </row>
    <row r="85" spans="1:12" x14ac:dyDescent="0.2">
      <c r="A85" s="292"/>
      <c r="B85" s="292"/>
      <c r="C85" s="292"/>
      <c r="D85" s="292"/>
      <c r="E85" s="292"/>
      <c r="F85" s="292"/>
      <c r="G85" s="292"/>
      <c r="H85" s="292"/>
      <c r="I85" s="292"/>
      <c r="J85" s="292"/>
      <c r="K85" s="292"/>
      <c r="L85" s="292"/>
    </row>
    <row r="86" spans="1:12" x14ac:dyDescent="0.2">
      <c r="A86" s="292"/>
      <c r="B86" s="292"/>
      <c r="C86" s="292"/>
      <c r="D86" s="292"/>
      <c r="E86" s="292"/>
      <c r="F86" s="292"/>
      <c r="G86" s="292"/>
      <c r="H86" s="292"/>
      <c r="I86" s="292"/>
      <c r="J86" s="292"/>
      <c r="K86" s="292"/>
      <c r="L86" s="292"/>
    </row>
    <row r="87" spans="1:12" x14ac:dyDescent="0.2">
      <c r="A87" s="292"/>
      <c r="B87" s="292"/>
      <c r="C87" s="292"/>
      <c r="D87" s="292"/>
      <c r="E87" s="292"/>
      <c r="F87" s="292"/>
      <c r="G87" s="292"/>
      <c r="H87" s="292"/>
      <c r="I87" s="292"/>
      <c r="J87" s="292"/>
      <c r="K87" s="292"/>
      <c r="L87" s="292"/>
    </row>
    <row r="88" spans="1:12" x14ac:dyDescent="0.2">
      <c r="A88" s="292"/>
      <c r="B88" s="292"/>
      <c r="C88" s="292"/>
      <c r="D88" s="292"/>
      <c r="E88" s="292"/>
      <c r="F88" s="292"/>
      <c r="G88" s="292"/>
      <c r="H88" s="292"/>
      <c r="I88" s="292"/>
      <c r="J88" s="292"/>
      <c r="K88" s="292"/>
      <c r="L88" s="292"/>
    </row>
    <row r="89" spans="1:12" x14ac:dyDescent="0.2">
      <c r="A89" s="292"/>
      <c r="B89" s="292"/>
      <c r="C89" s="292"/>
      <c r="D89" s="292"/>
      <c r="E89" s="292"/>
      <c r="F89" s="292"/>
      <c r="G89" s="292"/>
      <c r="H89" s="292"/>
      <c r="I89" s="292"/>
      <c r="J89" s="292"/>
      <c r="K89" s="292"/>
      <c r="L89" s="292"/>
    </row>
    <row r="90" spans="1:12" x14ac:dyDescent="0.2">
      <c r="A90" s="292"/>
      <c r="B90" s="292"/>
      <c r="C90" s="292"/>
      <c r="D90" s="292"/>
      <c r="E90" s="292"/>
      <c r="F90" s="292"/>
      <c r="G90" s="292"/>
      <c r="H90" s="292"/>
      <c r="I90" s="292"/>
      <c r="J90" s="292"/>
      <c r="K90" s="292"/>
      <c r="L90" s="292"/>
    </row>
    <row r="91" spans="1:12" x14ac:dyDescent="0.2">
      <c r="A91" s="292"/>
      <c r="B91" s="292"/>
      <c r="C91" s="292"/>
      <c r="D91" s="292"/>
      <c r="E91" s="292"/>
      <c r="F91" s="292"/>
      <c r="G91" s="292"/>
      <c r="H91" s="292"/>
      <c r="I91" s="292"/>
      <c r="J91" s="292"/>
      <c r="K91" s="292"/>
      <c r="L91" s="292"/>
    </row>
    <row r="92" spans="1:12" x14ac:dyDescent="0.2">
      <c r="A92" s="292"/>
      <c r="B92" s="292"/>
      <c r="C92" s="292"/>
      <c r="D92" s="292"/>
      <c r="E92" s="292"/>
      <c r="F92" s="292"/>
      <c r="G92" s="292"/>
      <c r="H92" s="292"/>
      <c r="I92" s="292"/>
      <c r="J92" s="292"/>
      <c r="K92" s="292"/>
      <c r="L92" s="292"/>
    </row>
    <row r="93" spans="1:12" x14ac:dyDescent="0.2">
      <c r="A93" s="292"/>
      <c r="B93" s="292"/>
      <c r="C93" s="292"/>
      <c r="D93" s="292"/>
      <c r="E93" s="292"/>
      <c r="F93" s="292"/>
      <c r="G93" s="292"/>
      <c r="H93" s="292"/>
      <c r="I93" s="292"/>
      <c r="J93" s="292"/>
      <c r="K93" s="292"/>
      <c r="L93" s="292"/>
    </row>
    <row r="94" spans="1:12" x14ac:dyDescent="0.2">
      <c r="A94" s="292"/>
      <c r="B94" s="292"/>
      <c r="C94" s="292"/>
      <c r="D94" s="292"/>
      <c r="E94" s="292"/>
      <c r="F94" s="292"/>
      <c r="G94" s="292"/>
      <c r="H94" s="292"/>
      <c r="I94" s="292"/>
      <c r="J94" s="292"/>
      <c r="K94" s="292"/>
      <c r="L94" s="292"/>
    </row>
    <row r="95" spans="1:12" x14ac:dyDescent="0.2">
      <c r="A95" s="292"/>
      <c r="B95" s="292"/>
      <c r="C95" s="292"/>
      <c r="D95" s="292"/>
      <c r="E95" s="292"/>
      <c r="F95" s="292"/>
      <c r="G95" s="292"/>
      <c r="H95" s="292"/>
      <c r="I95" s="292"/>
      <c r="J95" s="292"/>
      <c r="K95" s="292"/>
      <c r="L95" s="292"/>
    </row>
    <row r="96" spans="1:12" x14ac:dyDescent="0.2">
      <c r="A96" s="292"/>
      <c r="B96" s="292"/>
      <c r="C96" s="292"/>
      <c r="D96" s="292"/>
      <c r="E96" s="292"/>
      <c r="F96" s="292"/>
      <c r="G96" s="292"/>
      <c r="H96" s="292"/>
      <c r="I96" s="292"/>
      <c r="J96" s="292"/>
      <c r="K96" s="292"/>
      <c r="L96" s="292"/>
    </row>
    <row r="97" spans="1:12" x14ac:dyDescent="0.2">
      <c r="A97" s="292"/>
      <c r="B97" s="292"/>
      <c r="C97" s="292"/>
      <c r="D97" s="292"/>
      <c r="E97" s="292"/>
      <c r="F97" s="292"/>
      <c r="G97" s="292"/>
      <c r="H97" s="292"/>
      <c r="I97" s="292"/>
      <c r="J97" s="292"/>
      <c r="K97" s="292"/>
      <c r="L97" s="292"/>
    </row>
    <row r="98" spans="1:12" x14ac:dyDescent="0.2">
      <c r="A98" s="292"/>
      <c r="B98" s="292"/>
      <c r="C98" s="292"/>
      <c r="D98" s="292"/>
      <c r="E98" s="292"/>
      <c r="F98" s="292"/>
      <c r="G98" s="292"/>
      <c r="H98" s="292"/>
      <c r="I98" s="292"/>
      <c r="J98" s="292"/>
      <c r="K98" s="292"/>
      <c r="L98" s="292"/>
    </row>
    <row r="99" spans="1:12" x14ac:dyDescent="0.2">
      <c r="A99" s="292"/>
      <c r="B99" s="292"/>
      <c r="C99" s="292"/>
      <c r="D99" s="292"/>
      <c r="E99" s="292"/>
      <c r="F99" s="292"/>
      <c r="G99" s="292"/>
      <c r="H99" s="292"/>
      <c r="I99" s="292"/>
      <c r="J99" s="292"/>
      <c r="K99" s="292"/>
      <c r="L99" s="292"/>
    </row>
    <row r="100" spans="1:12" x14ac:dyDescent="0.2">
      <c r="A100" s="292"/>
      <c r="B100" s="292"/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</row>
    <row r="101" spans="1:12" x14ac:dyDescent="0.2">
      <c r="A101" s="292"/>
      <c r="B101" s="292"/>
      <c r="C101" s="292"/>
      <c r="D101" s="292"/>
      <c r="E101" s="292"/>
      <c r="F101" s="292"/>
      <c r="G101" s="292"/>
      <c r="H101" s="292"/>
      <c r="I101" s="292"/>
      <c r="J101" s="292"/>
      <c r="K101" s="292"/>
      <c r="L101" s="292"/>
    </row>
    <row r="102" spans="1:12" x14ac:dyDescent="0.2">
      <c r="A102" s="292"/>
      <c r="B102" s="292"/>
      <c r="C102" s="292"/>
      <c r="D102" s="292"/>
      <c r="E102" s="292"/>
      <c r="F102" s="292"/>
      <c r="G102" s="292"/>
      <c r="H102" s="292"/>
      <c r="I102" s="292"/>
      <c r="J102" s="292"/>
      <c r="K102" s="292"/>
      <c r="L102" s="292"/>
    </row>
    <row r="103" spans="1:12" x14ac:dyDescent="0.2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</row>
    <row r="104" spans="1:12" x14ac:dyDescent="0.2">
      <c r="A104" s="292"/>
      <c r="B104" s="292"/>
      <c r="C104" s="292"/>
      <c r="D104" s="292"/>
      <c r="E104" s="292"/>
      <c r="F104" s="292"/>
      <c r="G104" s="292"/>
      <c r="H104" s="292"/>
      <c r="I104" s="292"/>
      <c r="J104" s="292"/>
      <c r="K104" s="292"/>
      <c r="L104" s="292"/>
    </row>
    <row r="105" spans="1:12" x14ac:dyDescent="0.2">
      <c r="A105" s="292"/>
      <c r="B105" s="292"/>
      <c r="C105" s="292"/>
      <c r="D105" s="292"/>
      <c r="E105" s="292"/>
      <c r="F105" s="292"/>
      <c r="G105" s="292"/>
      <c r="H105" s="292"/>
      <c r="I105" s="292"/>
      <c r="J105" s="292"/>
      <c r="K105" s="292"/>
      <c r="L105" s="292"/>
    </row>
    <row r="106" spans="1:12" x14ac:dyDescent="0.2">
      <c r="A106" s="292"/>
      <c r="B106" s="292"/>
      <c r="C106" s="292"/>
      <c r="D106" s="292"/>
      <c r="E106" s="292"/>
      <c r="F106" s="292"/>
      <c r="G106" s="292"/>
      <c r="H106" s="292"/>
      <c r="I106" s="292"/>
      <c r="J106" s="292"/>
      <c r="K106" s="292"/>
      <c r="L106" s="292"/>
    </row>
    <row r="107" spans="1:12" x14ac:dyDescent="0.2">
      <c r="A107" s="292"/>
      <c r="B107" s="292"/>
      <c r="C107" s="292"/>
      <c r="D107" s="292"/>
      <c r="E107" s="292"/>
      <c r="F107" s="292"/>
      <c r="G107" s="292"/>
      <c r="H107" s="292"/>
      <c r="I107" s="292"/>
      <c r="J107" s="292"/>
      <c r="K107" s="292"/>
      <c r="L107" s="292"/>
    </row>
    <row r="108" spans="1:12" x14ac:dyDescent="0.2">
      <c r="A108" s="292"/>
      <c r="B108" s="292"/>
      <c r="C108" s="292"/>
      <c r="D108" s="292"/>
      <c r="E108" s="292"/>
      <c r="F108" s="292"/>
      <c r="G108" s="292"/>
      <c r="H108" s="292"/>
      <c r="I108" s="292"/>
      <c r="J108" s="292"/>
      <c r="K108" s="292"/>
      <c r="L108" s="292"/>
    </row>
    <row r="109" spans="1:12" x14ac:dyDescent="0.2">
      <c r="A109" s="292"/>
      <c r="B109" s="292"/>
      <c r="C109" s="292"/>
      <c r="D109" s="292"/>
      <c r="E109" s="292"/>
      <c r="F109" s="292"/>
      <c r="G109" s="292"/>
      <c r="H109" s="292"/>
      <c r="I109" s="292"/>
      <c r="J109" s="292"/>
      <c r="K109" s="292"/>
      <c r="L109" s="292"/>
    </row>
    <row r="110" spans="1:12" x14ac:dyDescent="0.2">
      <c r="A110" s="292"/>
      <c r="B110" s="292"/>
      <c r="C110" s="292"/>
      <c r="D110" s="292"/>
      <c r="E110" s="292"/>
      <c r="F110" s="292"/>
      <c r="G110" s="292"/>
      <c r="H110" s="292"/>
      <c r="I110" s="292"/>
      <c r="J110" s="292"/>
      <c r="K110" s="292"/>
      <c r="L110" s="292"/>
    </row>
    <row r="111" spans="1:12" x14ac:dyDescent="0.2">
      <c r="A111" s="292"/>
      <c r="B111" s="292"/>
      <c r="C111" s="292"/>
      <c r="D111" s="292"/>
      <c r="E111" s="292"/>
      <c r="F111" s="292"/>
      <c r="G111" s="292"/>
      <c r="H111" s="292"/>
      <c r="I111" s="292"/>
      <c r="J111" s="292"/>
      <c r="K111" s="292"/>
      <c r="L111" s="292"/>
    </row>
    <row r="112" spans="1:12" x14ac:dyDescent="0.2">
      <c r="A112" s="292"/>
      <c r="B112" s="292"/>
      <c r="C112" s="292"/>
      <c r="D112" s="292"/>
      <c r="E112" s="292"/>
      <c r="F112" s="292"/>
      <c r="G112" s="292"/>
      <c r="H112" s="292"/>
      <c r="I112" s="292"/>
      <c r="J112" s="292"/>
      <c r="K112" s="292"/>
      <c r="L112" s="292"/>
    </row>
    <row r="113" spans="1:12" x14ac:dyDescent="0.2">
      <c r="A113" s="292"/>
      <c r="B113" s="292"/>
      <c r="C113" s="292"/>
      <c r="D113" s="292"/>
      <c r="E113" s="292"/>
      <c r="F113" s="292"/>
      <c r="G113" s="292"/>
      <c r="H113" s="292"/>
      <c r="I113" s="292"/>
      <c r="J113" s="292"/>
      <c r="K113" s="292"/>
      <c r="L113" s="292"/>
    </row>
    <row r="114" spans="1:12" x14ac:dyDescent="0.2">
      <c r="A114" s="292"/>
      <c r="B114" s="292"/>
      <c r="C114" s="292"/>
      <c r="D114" s="292"/>
      <c r="E114" s="292"/>
      <c r="F114" s="292"/>
      <c r="G114" s="292"/>
      <c r="H114" s="292"/>
      <c r="I114" s="292"/>
      <c r="J114" s="292"/>
      <c r="K114" s="292"/>
      <c r="L114" s="292"/>
    </row>
    <row r="115" spans="1:12" x14ac:dyDescent="0.2">
      <c r="A115" s="292"/>
      <c r="B115" s="292"/>
      <c r="C115" s="292"/>
      <c r="D115" s="292"/>
      <c r="E115" s="292"/>
      <c r="F115" s="292"/>
      <c r="G115" s="292"/>
      <c r="H115" s="292"/>
      <c r="I115" s="292"/>
      <c r="J115" s="292"/>
      <c r="K115" s="292"/>
      <c r="L115" s="292"/>
    </row>
    <row r="116" spans="1:12" x14ac:dyDescent="0.2">
      <c r="A116" s="292"/>
      <c r="B116" s="292"/>
      <c r="C116" s="292"/>
      <c r="D116" s="292"/>
      <c r="E116" s="292"/>
      <c r="F116" s="292"/>
      <c r="G116" s="292"/>
      <c r="H116" s="292"/>
      <c r="I116" s="292"/>
      <c r="J116" s="292"/>
      <c r="K116" s="292"/>
      <c r="L116" s="292"/>
    </row>
    <row r="117" spans="1:12" x14ac:dyDescent="0.2">
      <c r="A117" s="292"/>
      <c r="B117" s="292"/>
      <c r="C117" s="292"/>
      <c r="D117" s="292"/>
      <c r="E117" s="292"/>
      <c r="F117" s="292"/>
      <c r="G117" s="292"/>
      <c r="H117" s="292"/>
      <c r="I117" s="292"/>
      <c r="J117" s="292"/>
      <c r="K117" s="292"/>
      <c r="L117" s="292"/>
    </row>
    <row r="118" spans="1:12" x14ac:dyDescent="0.2">
      <c r="A118" s="292"/>
      <c r="B118" s="292"/>
      <c r="C118" s="292"/>
      <c r="D118" s="292"/>
      <c r="E118" s="292"/>
      <c r="F118" s="292"/>
      <c r="G118" s="292"/>
      <c r="H118" s="292"/>
      <c r="I118" s="292"/>
      <c r="J118" s="292"/>
      <c r="K118" s="292"/>
      <c r="L118" s="292"/>
    </row>
    <row r="119" spans="1:12" x14ac:dyDescent="0.2">
      <c r="A119" s="292"/>
      <c r="B119" s="292"/>
      <c r="C119" s="292"/>
      <c r="D119" s="292"/>
      <c r="E119" s="292"/>
      <c r="F119" s="292"/>
      <c r="G119" s="292"/>
      <c r="H119" s="292"/>
      <c r="I119" s="292"/>
      <c r="J119" s="292"/>
      <c r="K119" s="292"/>
      <c r="L119" s="292"/>
    </row>
    <row r="120" spans="1:12" x14ac:dyDescent="0.2">
      <c r="A120" s="292"/>
      <c r="B120" s="292"/>
      <c r="C120" s="292"/>
      <c r="D120" s="292"/>
      <c r="E120" s="292"/>
      <c r="F120" s="292"/>
      <c r="G120" s="292"/>
      <c r="H120" s="292"/>
      <c r="I120" s="292"/>
      <c r="J120" s="292"/>
      <c r="K120" s="292"/>
      <c r="L120" s="292"/>
    </row>
    <row r="121" spans="1:12" x14ac:dyDescent="0.2">
      <c r="A121" s="292"/>
      <c r="B121" s="292"/>
      <c r="C121" s="292"/>
      <c r="D121" s="292"/>
      <c r="E121" s="292"/>
      <c r="F121" s="292"/>
      <c r="G121" s="292"/>
      <c r="H121" s="292"/>
      <c r="I121" s="292"/>
      <c r="J121" s="292"/>
      <c r="K121" s="292"/>
      <c r="L121" s="292"/>
    </row>
    <row r="122" spans="1:12" x14ac:dyDescent="0.2">
      <c r="A122" s="292"/>
      <c r="B122" s="292"/>
      <c r="C122" s="292"/>
      <c r="D122" s="292"/>
      <c r="E122" s="292"/>
      <c r="F122" s="292"/>
      <c r="G122" s="292"/>
      <c r="H122" s="292"/>
      <c r="I122" s="292"/>
      <c r="J122" s="292"/>
      <c r="K122" s="292"/>
      <c r="L122" s="292"/>
    </row>
    <row r="123" spans="1:12" x14ac:dyDescent="0.2">
      <c r="A123" s="292"/>
      <c r="B123" s="292"/>
      <c r="C123" s="292"/>
      <c r="D123" s="292"/>
      <c r="E123" s="292"/>
      <c r="F123" s="292"/>
      <c r="G123" s="292"/>
      <c r="H123" s="292"/>
      <c r="I123" s="292"/>
      <c r="J123" s="292"/>
      <c r="K123" s="292"/>
      <c r="L123" s="292"/>
    </row>
    <row r="124" spans="1:12" x14ac:dyDescent="0.2">
      <c r="A124" s="292"/>
      <c r="B124" s="292"/>
      <c r="C124" s="292"/>
      <c r="D124" s="292"/>
      <c r="E124" s="292"/>
      <c r="F124" s="292"/>
      <c r="G124" s="292"/>
      <c r="H124" s="292"/>
      <c r="I124" s="292"/>
      <c r="J124" s="292"/>
      <c r="K124" s="292"/>
      <c r="L124" s="292"/>
    </row>
    <row r="125" spans="1:12" x14ac:dyDescent="0.2">
      <c r="A125" s="292"/>
      <c r="B125" s="292"/>
      <c r="C125" s="292"/>
      <c r="D125" s="292"/>
      <c r="E125" s="292"/>
      <c r="F125" s="292"/>
      <c r="G125" s="292"/>
      <c r="H125" s="292"/>
      <c r="I125" s="292"/>
      <c r="J125" s="292"/>
      <c r="K125" s="292"/>
      <c r="L125" s="292"/>
    </row>
    <row r="126" spans="1:12" x14ac:dyDescent="0.2">
      <c r="A126" s="292"/>
      <c r="B126" s="292"/>
      <c r="C126" s="292"/>
      <c r="D126" s="292"/>
      <c r="E126" s="292"/>
      <c r="F126" s="292"/>
      <c r="G126" s="292"/>
      <c r="H126" s="292"/>
      <c r="I126" s="292"/>
      <c r="J126" s="292"/>
      <c r="K126" s="292"/>
      <c r="L126" s="292"/>
    </row>
    <row r="127" spans="1:12" x14ac:dyDescent="0.2">
      <c r="A127" s="292"/>
      <c r="B127" s="292"/>
      <c r="C127" s="292"/>
      <c r="D127" s="292"/>
      <c r="E127" s="292"/>
      <c r="F127" s="292"/>
      <c r="G127" s="292"/>
      <c r="H127" s="292"/>
      <c r="I127" s="292"/>
      <c r="J127" s="292"/>
      <c r="K127" s="292"/>
      <c r="L127" s="292"/>
    </row>
    <row r="128" spans="1:12" x14ac:dyDescent="0.2">
      <c r="A128" s="292"/>
      <c r="B128" s="292"/>
      <c r="C128" s="292"/>
      <c r="D128" s="292"/>
      <c r="E128" s="292"/>
      <c r="F128" s="292"/>
      <c r="G128" s="292"/>
      <c r="H128" s="292"/>
      <c r="I128" s="292"/>
      <c r="J128" s="292"/>
      <c r="K128" s="292"/>
      <c r="L128" s="292"/>
    </row>
    <row r="129" spans="1:12" x14ac:dyDescent="0.2">
      <c r="A129" s="292"/>
      <c r="B129" s="292"/>
      <c r="C129" s="292"/>
      <c r="D129" s="292"/>
      <c r="E129" s="292"/>
      <c r="F129" s="292"/>
      <c r="G129" s="292"/>
      <c r="H129" s="292"/>
      <c r="I129" s="292"/>
      <c r="J129" s="292"/>
      <c r="K129" s="292"/>
      <c r="L129" s="292"/>
    </row>
    <row r="130" spans="1:12" x14ac:dyDescent="0.2">
      <c r="A130" s="292"/>
      <c r="B130" s="292"/>
      <c r="C130" s="292"/>
      <c r="D130" s="292"/>
      <c r="E130" s="292"/>
      <c r="F130" s="292"/>
      <c r="G130" s="292"/>
      <c r="H130" s="292"/>
      <c r="I130" s="292"/>
      <c r="J130" s="292"/>
      <c r="K130" s="292"/>
      <c r="L130" s="292"/>
    </row>
    <row r="131" spans="1:12" x14ac:dyDescent="0.2">
      <c r="A131" s="292"/>
      <c r="B131" s="292"/>
      <c r="C131" s="292"/>
      <c r="D131" s="292"/>
      <c r="E131" s="292"/>
      <c r="F131" s="292"/>
      <c r="G131" s="292"/>
      <c r="H131" s="292"/>
      <c r="I131" s="292"/>
      <c r="J131" s="292"/>
      <c r="K131" s="292"/>
      <c r="L131" s="292"/>
    </row>
    <row r="132" spans="1:12" x14ac:dyDescent="0.2">
      <c r="A132" s="292"/>
      <c r="B132" s="292"/>
      <c r="C132" s="292"/>
      <c r="D132" s="292"/>
      <c r="E132" s="292"/>
      <c r="F132" s="292"/>
      <c r="G132" s="292"/>
      <c r="H132" s="292"/>
      <c r="I132" s="292"/>
      <c r="J132" s="292"/>
      <c r="K132" s="292"/>
      <c r="L132" s="292"/>
    </row>
    <row r="133" spans="1:12" x14ac:dyDescent="0.2">
      <c r="A133" s="292"/>
      <c r="B133" s="292"/>
      <c r="C133" s="292"/>
      <c r="D133" s="292"/>
      <c r="E133" s="292"/>
      <c r="F133" s="292"/>
      <c r="G133" s="292"/>
      <c r="H133" s="292"/>
      <c r="I133" s="292"/>
      <c r="J133" s="292"/>
      <c r="K133" s="292"/>
      <c r="L133" s="292"/>
    </row>
    <row r="134" spans="1:12" x14ac:dyDescent="0.2">
      <c r="A134" s="292"/>
      <c r="B134" s="292"/>
      <c r="C134" s="292"/>
      <c r="D134" s="292"/>
      <c r="E134" s="292"/>
      <c r="F134" s="292"/>
      <c r="G134" s="292"/>
      <c r="H134" s="292"/>
      <c r="I134" s="292"/>
      <c r="J134" s="292"/>
      <c r="K134" s="292"/>
      <c r="L134" s="292"/>
    </row>
    <row r="135" spans="1:12" x14ac:dyDescent="0.2">
      <c r="A135" s="292"/>
      <c r="B135" s="292"/>
      <c r="C135" s="292"/>
      <c r="D135" s="292"/>
      <c r="E135" s="292"/>
      <c r="F135" s="292"/>
      <c r="G135" s="292"/>
      <c r="H135" s="292"/>
      <c r="I135" s="292"/>
      <c r="J135" s="292"/>
      <c r="K135" s="292"/>
      <c r="L135" s="292"/>
    </row>
    <row r="136" spans="1:12" x14ac:dyDescent="0.2">
      <c r="A136" s="292"/>
      <c r="B136" s="292"/>
      <c r="C136" s="292"/>
      <c r="D136" s="292"/>
      <c r="E136" s="292"/>
      <c r="F136" s="292"/>
      <c r="G136" s="292"/>
      <c r="H136" s="292"/>
      <c r="I136" s="292"/>
      <c r="J136" s="292"/>
      <c r="K136" s="292"/>
      <c r="L136" s="292"/>
    </row>
    <row r="137" spans="1:12" x14ac:dyDescent="0.2">
      <c r="A137" s="292"/>
      <c r="B137" s="292"/>
      <c r="C137" s="292"/>
      <c r="D137" s="292"/>
      <c r="E137" s="292"/>
      <c r="F137" s="292"/>
      <c r="G137" s="292"/>
      <c r="H137" s="292"/>
      <c r="I137" s="292"/>
      <c r="J137" s="292"/>
      <c r="K137" s="292"/>
      <c r="L137" s="292"/>
    </row>
    <row r="138" spans="1:12" x14ac:dyDescent="0.2">
      <c r="A138" s="292"/>
      <c r="B138" s="292"/>
      <c r="C138" s="292"/>
      <c r="D138" s="292"/>
      <c r="E138" s="292"/>
      <c r="F138" s="292"/>
      <c r="G138" s="292"/>
      <c r="H138" s="292"/>
      <c r="I138" s="292"/>
      <c r="J138" s="292"/>
      <c r="K138" s="292"/>
      <c r="L138" s="292"/>
    </row>
    <row r="139" spans="1:12" x14ac:dyDescent="0.2">
      <c r="A139" s="292"/>
      <c r="B139" s="292"/>
      <c r="C139" s="292"/>
      <c r="D139" s="292"/>
      <c r="E139" s="292"/>
      <c r="F139" s="292"/>
      <c r="G139" s="292"/>
      <c r="H139" s="292"/>
      <c r="I139" s="292"/>
      <c r="J139" s="292"/>
      <c r="K139" s="292"/>
      <c r="L139" s="292"/>
    </row>
    <row r="140" spans="1:12" x14ac:dyDescent="0.2">
      <c r="A140" s="292"/>
      <c r="B140" s="292"/>
      <c r="C140" s="292"/>
      <c r="D140" s="292"/>
      <c r="E140" s="292"/>
      <c r="F140" s="292"/>
      <c r="G140" s="292"/>
      <c r="H140" s="292"/>
      <c r="I140" s="292"/>
      <c r="J140" s="292"/>
      <c r="K140" s="292"/>
      <c r="L140" s="292"/>
    </row>
    <row r="141" spans="1:12" x14ac:dyDescent="0.2">
      <c r="A141" s="292"/>
      <c r="B141" s="292"/>
      <c r="C141" s="292"/>
      <c r="D141" s="292"/>
      <c r="E141" s="292"/>
      <c r="F141" s="292"/>
      <c r="G141" s="292"/>
      <c r="H141" s="292"/>
      <c r="I141" s="292"/>
      <c r="J141" s="292"/>
      <c r="K141" s="292"/>
      <c r="L141" s="292"/>
    </row>
    <row r="142" spans="1:12" x14ac:dyDescent="0.2">
      <c r="A142" s="292"/>
      <c r="B142" s="292"/>
      <c r="C142" s="292"/>
      <c r="D142" s="292"/>
      <c r="E142" s="292"/>
      <c r="F142" s="292"/>
      <c r="G142" s="292"/>
      <c r="H142" s="292"/>
      <c r="I142" s="292"/>
      <c r="J142" s="292"/>
      <c r="K142" s="292"/>
      <c r="L142" s="292"/>
    </row>
    <row r="143" spans="1:12" x14ac:dyDescent="0.2">
      <c r="A143" s="292"/>
      <c r="B143" s="292"/>
      <c r="C143" s="292"/>
      <c r="D143" s="292"/>
      <c r="E143" s="292"/>
      <c r="F143" s="292"/>
      <c r="G143" s="292"/>
      <c r="H143" s="292"/>
      <c r="I143" s="292"/>
      <c r="J143" s="292"/>
      <c r="K143" s="292"/>
      <c r="L143" s="292"/>
    </row>
    <row r="144" spans="1:12" x14ac:dyDescent="0.2">
      <c r="A144" s="292"/>
      <c r="B144" s="292"/>
      <c r="C144" s="292"/>
      <c r="D144" s="292"/>
      <c r="E144" s="292"/>
      <c r="F144" s="292"/>
      <c r="G144" s="292"/>
      <c r="H144" s="292"/>
      <c r="I144" s="292"/>
      <c r="J144" s="292"/>
      <c r="K144" s="292"/>
      <c r="L144" s="292"/>
    </row>
    <row r="145" spans="1:12" x14ac:dyDescent="0.2">
      <c r="A145" s="292"/>
      <c r="B145" s="292"/>
      <c r="C145" s="292"/>
      <c r="D145" s="292"/>
      <c r="E145" s="292"/>
      <c r="F145" s="292"/>
      <c r="G145" s="292"/>
      <c r="H145" s="292"/>
      <c r="I145" s="292"/>
      <c r="J145" s="292"/>
      <c r="K145" s="292"/>
      <c r="L145" s="292"/>
    </row>
    <row r="146" spans="1:12" x14ac:dyDescent="0.2">
      <c r="A146" s="292"/>
      <c r="B146" s="292"/>
      <c r="C146" s="292"/>
      <c r="D146" s="292"/>
      <c r="E146" s="292"/>
      <c r="F146" s="292"/>
      <c r="G146" s="292"/>
      <c r="H146" s="292"/>
      <c r="I146" s="292"/>
      <c r="J146" s="292"/>
      <c r="K146" s="292"/>
      <c r="L146" s="292"/>
    </row>
    <row r="147" spans="1:12" x14ac:dyDescent="0.2">
      <c r="A147" s="292"/>
      <c r="B147" s="292"/>
      <c r="C147" s="292"/>
      <c r="D147" s="292"/>
      <c r="E147" s="292"/>
      <c r="F147" s="292"/>
      <c r="G147" s="292"/>
      <c r="H147" s="292"/>
      <c r="I147" s="292"/>
      <c r="J147" s="292"/>
      <c r="K147" s="292"/>
      <c r="L147" s="292"/>
    </row>
    <row r="148" spans="1:12" x14ac:dyDescent="0.2">
      <c r="A148" s="292"/>
      <c r="B148" s="292"/>
      <c r="C148" s="292"/>
      <c r="D148" s="292"/>
      <c r="E148" s="292"/>
      <c r="F148" s="292"/>
      <c r="G148" s="292"/>
      <c r="H148" s="292"/>
      <c r="I148" s="292"/>
      <c r="J148" s="292"/>
      <c r="K148" s="292"/>
      <c r="L148" s="292"/>
    </row>
    <row r="149" spans="1:12" x14ac:dyDescent="0.2">
      <c r="A149" s="292"/>
      <c r="B149" s="292"/>
      <c r="C149" s="292"/>
      <c r="D149" s="292"/>
      <c r="E149" s="292"/>
      <c r="F149" s="292"/>
      <c r="G149" s="292"/>
      <c r="H149" s="292"/>
      <c r="I149" s="292"/>
      <c r="J149" s="292"/>
      <c r="K149" s="292"/>
      <c r="L149" s="292"/>
    </row>
    <row r="150" spans="1:12" x14ac:dyDescent="0.2">
      <c r="A150" s="292"/>
      <c r="B150" s="292"/>
      <c r="C150" s="292"/>
      <c r="D150" s="292"/>
      <c r="E150" s="292"/>
      <c r="F150" s="292"/>
      <c r="G150" s="292"/>
      <c r="H150" s="292"/>
      <c r="I150" s="292"/>
      <c r="J150" s="292"/>
      <c r="K150" s="292"/>
      <c r="L150" s="292"/>
    </row>
    <row r="151" spans="1:12" x14ac:dyDescent="0.2">
      <c r="A151" s="292"/>
      <c r="B151" s="292"/>
      <c r="C151" s="292"/>
      <c r="D151" s="292"/>
      <c r="E151" s="292"/>
      <c r="F151" s="292"/>
      <c r="G151" s="292"/>
      <c r="H151" s="292"/>
      <c r="I151" s="292"/>
      <c r="J151" s="292"/>
      <c r="K151" s="292"/>
      <c r="L151" s="292"/>
    </row>
    <row r="152" spans="1:12" x14ac:dyDescent="0.2">
      <c r="A152" s="292"/>
      <c r="B152" s="292"/>
      <c r="C152" s="292"/>
      <c r="D152" s="292"/>
      <c r="E152" s="292"/>
      <c r="F152" s="292"/>
      <c r="G152" s="292"/>
      <c r="H152" s="292"/>
      <c r="I152" s="292"/>
      <c r="J152" s="292"/>
      <c r="K152" s="292"/>
      <c r="L152" s="292"/>
    </row>
    <row r="153" spans="1:12" x14ac:dyDescent="0.2">
      <c r="A153" s="292"/>
      <c r="B153" s="292"/>
      <c r="C153" s="292"/>
      <c r="D153" s="292"/>
      <c r="E153" s="292"/>
      <c r="F153" s="292"/>
      <c r="G153" s="292"/>
      <c r="H153" s="292"/>
      <c r="I153" s="292"/>
      <c r="J153" s="292"/>
      <c r="K153" s="292"/>
      <c r="L153" s="292"/>
    </row>
  </sheetData>
  <mergeCells count="4">
    <mergeCell ref="A6:L153"/>
    <mergeCell ref="A4:L4"/>
    <mergeCell ref="A5:E5"/>
    <mergeCell ref="C3:I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6"/>
  <sheetViews>
    <sheetView tabSelected="1" view="pageBreakPreview" topLeftCell="A47" zoomScale="110" zoomScaleNormal="100" zoomScaleSheetLayoutView="110" workbookViewId="0">
      <selection sqref="A1:G57"/>
    </sheetView>
  </sheetViews>
  <sheetFormatPr defaultRowHeight="12.75" x14ac:dyDescent="0.2"/>
  <cols>
    <col min="1" max="1" width="4.140625" style="91" customWidth="1"/>
    <col min="2" max="2" width="5.42578125" style="91" customWidth="1"/>
    <col min="3" max="3" width="22" style="91" customWidth="1"/>
    <col min="4" max="4" width="55.42578125" style="91" customWidth="1"/>
    <col min="5" max="5" width="15.85546875" style="97" customWidth="1"/>
    <col min="6" max="6" width="16.7109375" style="97" customWidth="1"/>
    <col min="7" max="7" width="14.5703125" style="98" customWidth="1"/>
    <col min="8" max="16384" width="9.140625" style="91"/>
  </cols>
  <sheetData>
    <row r="1" spans="1:28" ht="14.25" customHeight="1" x14ac:dyDescent="0.25">
      <c r="D1" s="92"/>
      <c r="E1" s="297" t="s">
        <v>263</v>
      </c>
      <c r="F1" s="297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8" ht="14.25" customHeight="1" x14ac:dyDescent="0.25">
      <c r="A2" s="319"/>
      <c r="B2" s="319"/>
      <c r="C2" s="319"/>
      <c r="D2" s="94"/>
      <c r="E2" s="297" t="s">
        <v>394</v>
      </c>
      <c r="F2" s="297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8" ht="20.25" customHeight="1" x14ac:dyDescent="0.25">
      <c r="A3" s="319"/>
      <c r="B3" s="319"/>
      <c r="C3" s="319"/>
      <c r="D3" s="94"/>
      <c r="E3" s="93"/>
      <c r="F3" s="93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 spans="1:28" ht="21.75" customHeight="1" x14ac:dyDescent="0.2">
      <c r="A4" s="298" t="s">
        <v>387</v>
      </c>
      <c r="B4" s="298"/>
      <c r="C4" s="298"/>
      <c r="D4" s="298"/>
      <c r="E4" s="298"/>
      <c r="F4" s="298"/>
      <c r="G4" s="298"/>
    </row>
    <row r="5" spans="1:28" ht="34.5" customHeight="1" x14ac:dyDescent="0.2">
      <c r="A5" s="298"/>
      <c r="B5" s="298"/>
      <c r="C5" s="298"/>
      <c r="D5" s="298"/>
      <c r="E5" s="298"/>
      <c r="F5" s="298"/>
      <c r="G5" s="298"/>
    </row>
    <row r="6" spans="1:28" ht="23.25" customHeight="1" x14ac:dyDescent="0.25">
      <c r="A6" s="95"/>
      <c r="B6" s="95"/>
      <c r="C6" s="95"/>
      <c r="D6" s="95"/>
      <c r="E6" s="96"/>
      <c r="F6" s="320"/>
      <c r="G6" s="321"/>
    </row>
    <row r="7" spans="1:28" ht="25.5" customHeight="1" x14ac:dyDescent="0.2">
      <c r="A7" s="299" t="s">
        <v>264</v>
      </c>
      <c r="B7" s="300" t="s">
        <v>245</v>
      </c>
      <c r="C7" s="300"/>
      <c r="D7" s="301" t="s">
        <v>265</v>
      </c>
      <c r="E7" s="302" t="s">
        <v>372</v>
      </c>
      <c r="F7" s="302" t="s">
        <v>388</v>
      </c>
      <c r="G7" s="303" t="s">
        <v>389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</row>
    <row r="8" spans="1:28" ht="14.25" customHeight="1" x14ac:dyDescent="0.2">
      <c r="A8" s="299"/>
      <c r="B8" s="300"/>
      <c r="C8" s="300"/>
      <c r="D8" s="301"/>
      <c r="E8" s="302"/>
      <c r="F8" s="302"/>
      <c r="G8" s="304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</row>
    <row r="9" spans="1:28" ht="39.75" customHeight="1" x14ac:dyDescent="0.2">
      <c r="A9" s="299"/>
      <c r="B9" s="300"/>
      <c r="C9" s="300"/>
      <c r="D9" s="301"/>
      <c r="E9" s="302"/>
      <c r="F9" s="302"/>
      <c r="G9" s="305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</row>
    <row r="10" spans="1:28" s="109" customFormat="1" ht="18.75" customHeight="1" x14ac:dyDescent="0.25">
      <c r="A10" s="100" t="s">
        <v>266</v>
      </c>
      <c r="B10" s="101" t="s">
        <v>267</v>
      </c>
      <c r="C10" s="102" t="s">
        <v>268</v>
      </c>
      <c r="D10" s="103" t="s">
        <v>269</v>
      </c>
      <c r="E10" s="104">
        <f>E11+E14+E22+E37+E19</f>
        <v>7572.4</v>
      </c>
      <c r="F10" s="104">
        <f>F11+F14+F22+F37+F19</f>
        <v>5608.9000000000005</v>
      </c>
      <c r="G10" s="105">
        <f>F10/E10*100</f>
        <v>74.070307960488108</v>
      </c>
      <c r="H10" s="106"/>
      <c r="I10" s="106"/>
      <c r="J10" s="106"/>
      <c r="K10" s="107"/>
      <c r="L10" s="106"/>
      <c r="M10" s="106"/>
      <c r="N10" s="106"/>
      <c r="O10" s="107"/>
      <c r="P10" s="106"/>
      <c r="Q10" s="106"/>
      <c r="R10" s="106"/>
      <c r="S10" s="107"/>
      <c r="T10" s="106"/>
      <c r="U10" s="106"/>
      <c r="V10" s="106"/>
      <c r="W10" s="107"/>
      <c r="X10" s="106"/>
      <c r="Y10" s="106"/>
      <c r="Z10" s="108"/>
      <c r="AA10" s="108"/>
      <c r="AB10" s="108"/>
    </row>
    <row r="11" spans="1:28" s="114" customFormat="1" ht="18.75" x14ac:dyDescent="0.3">
      <c r="A11" s="110"/>
      <c r="B11" s="111" t="s">
        <v>267</v>
      </c>
      <c r="C11" s="112" t="s">
        <v>270</v>
      </c>
      <c r="D11" s="113" t="s">
        <v>271</v>
      </c>
      <c r="E11" s="105">
        <f>E12</f>
        <v>7476.9</v>
      </c>
      <c r="F11" s="105">
        <f>F12</f>
        <v>5399.8</v>
      </c>
      <c r="G11" s="105">
        <f>F11/E11*100</f>
        <v>72.219770225628281</v>
      </c>
      <c r="H11" s="106"/>
      <c r="I11" s="106"/>
      <c r="J11" s="106"/>
      <c r="K11" s="107"/>
      <c r="L11" s="106"/>
      <c r="M11" s="106"/>
      <c r="N11" s="106"/>
      <c r="O11" s="107"/>
      <c r="P11" s="106"/>
      <c r="Q11" s="106"/>
      <c r="R11" s="106"/>
      <c r="S11" s="107"/>
      <c r="T11" s="106"/>
      <c r="U11" s="106"/>
      <c r="V11" s="106"/>
      <c r="W11" s="107"/>
      <c r="X11" s="106"/>
      <c r="Y11" s="106"/>
      <c r="Z11" s="108"/>
      <c r="AA11" s="108"/>
      <c r="AB11" s="108"/>
    </row>
    <row r="12" spans="1:28" s="114" customFormat="1" ht="18.75" x14ac:dyDescent="0.3">
      <c r="A12" s="110"/>
      <c r="B12" s="111" t="s">
        <v>267</v>
      </c>
      <c r="C12" s="115" t="s">
        <v>272</v>
      </c>
      <c r="D12" s="116" t="s">
        <v>273</v>
      </c>
      <c r="E12" s="105">
        <f>E13</f>
        <v>7476.9</v>
      </c>
      <c r="F12" s="105">
        <f>F13</f>
        <v>5399.8</v>
      </c>
      <c r="G12" s="105">
        <f>F12/E12*100</f>
        <v>72.219770225628281</v>
      </c>
      <c r="H12" s="106"/>
      <c r="I12" s="106"/>
      <c r="J12" s="106"/>
      <c r="K12" s="107"/>
      <c r="L12" s="106"/>
      <c r="M12" s="106"/>
      <c r="N12" s="106"/>
      <c r="O12" s="107"/>
      <c r="P12" s="106"/>
      <c r="Q12" s="106"/>
      <c r="R12" s="106"/>
      <c r="S12" s="107"/>
      <c r="T12" s="106"/>
      <c r="U12" s="106"/>
      <c r="V12" s="106"/>
      <c r="W12" s="107"/>
      <c r="X12" s="106"/>
      <c r="Y12" s="106"/>
      <c r="Z12" s="108"/>
      <c r="AA12" s="108"/>
      <c r="AB12" s="108"/>
    </row>
    <row r="13" spans="1:28" s="92" customFormat="1" ht="77.25" customHeight="1" x14ac:dyDescent="0.25">
      <c r="A13" s="117"/>
      <c r="B13" s="118" t="s">
        <v>274</v>
      </c>
      <c r="C13" s="115" t="s">
        <v>275</v>
      </c>
      <c r="D13" s="119" t="s">
        <v>276</v>
      </c>
      <c r="E13" s="120">
        <v>7476.9</v>
      </c>
      <c r="F13" s="120">
        <v>5399.8</v>
      </c>
      <c r="G13" s="120">
        <f>F13/E13*100</f>
        <v>72.219770225628281</v>
      </c>
      <c r="H13" s="121"/>
      <c r="I13" s="121"/>
      <c r="J13" s="121"/>
      <c r="K13" s="122"/>
      <c r="L13" s="121"/>
      <c r="M13" s="121"/>
      <c r="N13" s="121"/>
      <c r="O13" s="122"/>
      <c r="P13" s="121"/>
      <c r="Q13" s="121"/>
      <c r="R13" s="121"/>
      <c r="S13" s="122"/>
      <c r="T13" s="121"/>
      <c r="U13" s="121"/>
      <c r="V13" s="121"/>
      <c r="W13" s="122"/>
      <c r="X13" s="121"/>
      <c r="Y13" s="106"/>
      <c r="Z13" s="123"/>
      <c r="AA13" s="123"/>
      <c r="AB13" s="123"/>
    </row>
    <row r="14" spans="1:28" s="131" customFormat="1" ht="29.25" x14ac:dyDescent="0.25">
      <c r="A14" s="130"/>
      <c r="B14" s="111" t="s">
        <v>267</v>
      </c>
      <c r="C14" s="112" t="s">
        <v>277</v>
      </c>
      <c r="D14" s="127" t="s">
        <v>342</v>
      </c>
      <c r="E14" s="105">
        <f>E15</f>
        <v>95.5</v>
      </c>
      <c r="F14" s="105">
        <f>F15</f>
        <v>209.10000000000002</v>
      </c>
      <c r="G14" s="105">
        <f t="shared" ref="G14:G56" si="0">F14/E14*100</f>
        <v>218.95287958115185</v>
      </c>
      <c r="H14" s="106"/>
      <c r="I14" s="106"/>
      <c r="J14" s="106"/>
      <c r="K14" s="107"/>
      <c r="L14" s="106"/>
      <c r="M14" s="106"/>
      <c r="N14" s="106"/>
      <c r="O14" s="107"/>
      <c r="P14" s="106"/>
      <c r="Q14" s="106"/>
      <c r="R14" s="106"/>
      <c r="S14" s="107"/>
      <c r="T14" s="106"/>
      <c r="U14" s="106"/>
      <c r="V14" s="106"/>
      <c r="W14" s="107"/>
      <c r="X14" s="106"/>
      <c r="Y14" s="106"/>
      <c r="Z14" s="108"/>
      <c r="AA14" s="108"/>
      <c r="AB14" s="108"/>
    </row>
    <row r="15" spans="1:28" s="133" customFormat="1" ht="15.75" x14ac:dyDescent="0.2">
      <c r="A15" s="132"/>
      <c r="B15" s="118" t="s">
        <v>267</v>
      </c>
      <c r="C15" s="115" t="s">
        <v>278</v>
      </c>
      <c r="D15" s="119" t="s">
        <v>279</v>
      </c>
      <c r="E15" s="120">
        <f>E16</f>
        <v>95.5</v>
      </c>
      <c r="F15" s="126">
        <f>F16</f>
        <v>209.10000000000002</v>
      </c>
      <c r="G15" s="120">
        <f t="shared" si="0"/>
        <v>218.95287958115185</v>
      </c>
      <c r="H15" s="121"/>
      <c r="I15" s="121"/>
      <c r="J15" s="121"/>
      <c r="K15" s="122"/>
      <c r="L15" s="121"/>
      <c r="M15" s="121"/>
      <c r="N15" s="121"/>
      <c r="O15" s="122"/>
      <c r="P15" s="121"/>
      <c r="Q15" s="121"/>
      <c r="R15" s="121"/>
      <c r="S15" s="122"/>
      <c r="T15" s="121"/>
      <c r="U15" s="121"/>
      <c r="V15" s="121"/>
      <c r="W15" s="122"/>
      <c r="X15" s="121"/>
      <c r="Y15" s="106"/>
      <c r="Z15" s="123"/>
      <c r="AA15" s="123"/>
      <c r="AB15" s="123"/>
    </row>
    <row r="16" spans="1:28" s="134" customFormat="1" ht="19.5" customHeight="1" x14ac:dyDescent="0.2">
      <c r="A16" s="110"/>
      <c r="B16" s="118" t="s">
        <v>267</v>
      </c>
      <c r="C16" s="115" t="s">
        <v>280</v>
      </c>
      <c r="D16" s="119" t="s">
        <v>281</v>
      </c>
      <c r="E16" s="120">
        <f>E17+E18</f>
        <v>95.5</v>
      </c>
      <c r="F16" s="124">
        <f>F17+F18</f>
        <v>209.10000000000002</v>
      </c>
      <c r="G16" s="120">
        <f t="shared" si="0"/>
        <v>218.95287958115185</v>
      </c>
      <c r="H16" s="125"/>
      <c r="I16" s="125"/>
      <c r="J16" s="125"/>
      <c r="K16" s="107"/>
      <c r="L16" s="121"/>
      <c r="M16" s="121"/>
      <c r="N16" s="121"/>
      <c r="O16" s="107"/>
      <c r="P16" s="121"/>
      <c r="Q16" s="121"/>
      <c r="R16" s="121"/>
      <c r="S16" s="107"/>
      <c r="T16" s="121"/>
      <c r="U16" s="121"/>
      <c r="V16" s="121"/>
      <c r="W16" s="107"/>
      <c r="X16" s="121"/>
      <c r="Y16" s="106"/>
      <c r="Z16" s="123"/>
      <c r="AA16" s="123"/>
      <c r="AB16" s="123"/>
    </row>
    <row r="17" spans="1:32" s="128" customFormat="1" ht="76.5" customHeight="1" x14ac:dyDescent="0.2">
      <c r="A17" s="117"/>
      <c r="B17" s="118" t="s">
        <v>282</v>
      </c>
      <c r="C17" s="115" t="s">
        <v>283</v>
      </c>
      <c r="D17" s="119" t="s">
        <v>284</v>
      </c>
      <c r="E17" s="120">
        <v>82</v>
      </c>
      <c r="F17" s="120">
        <v>188.8</v>
      </c>
      <c r="G17" s="120">
        <f t="shared" si="0"/>
        <v>230.24390243902442</v>
      </c>
      <c r="H17" s="125"/>
      <c r="I17" s="125"/>
      <c r="J17" s="125"/>
      <c r="K17" s="107"/>
      <c r="L17" s="121"/>
      <c r="M17" s="121"/>
      <c r="N17" s="121"/>
      <c r="O17" s="107"/>
      <c r="P17" s="121"/>
      <c r="Q17" s="121"/>
      <c r="R17" s="121"/>
      <c r="S17" s="107"/>
      <c r="T17" s="121"/>
      <c r="U17" s="121"/>
      <c r="V17" s="121"/>
      <c r="W17" s="107"/>
      <c r="X17" s="121"/>
      <c r="Y17" s="106"/>
      <c r="Z17" s="123"/>
      <c r="AA17" s="123"/>
      <c r="AB17" s="123"/>
    </row>
    <row r="18" spans="1:32" s="128" customFormat="1" ht="45" x14ac:dyDescent="0.25">
      <c r="A18" s="117"/>
      <c r="B18" s="135" t="s">
        <v>54</v>
      </c>
      <c r="C18" s="136" t="s">
        <v>285</v>
      </c>
      <c r="D18" s="137" t="s">
        <v>286</v>
      </c>
      <c r="E18" s="286">
        <v>13.5</v>
      </c>
      <c r="F18" s="286">
        <v>20.3</v>
      </c>
      <c r="G18" s="120">
        <f t="shared" si="0"/>
        <v>150.37037037037038</v>
      </c>
      <c r="H18" s="207"/>
      <c r="I18" s="207"/>
      <c r="J18" s="207"/>
      <c r="K18" s="208"/>
      <c r="L18" s="209"/>
      <c r="M18" s="209"/>
      <c r="N18" s="209"/>
      <c r="O18" s="208"/>
      <c r="P18" s="209"/>
      <c r="Q18" s="209"/>
      <c r="R18" s="209"/>
      <c r="S18" s="208"/>
      <c r="T18" s="209"/>
      <c r="U18" s="209"/>
      <c r="V18" s="209"/>
      <c r="W18" s="208"/>
      <c r="X18" s="209"/>
      <c r="Y18" s="208"/>
      <c r="Z18" s="210"/>
      <c r="AA18" s="210"/>
      <c r="AB18" s="211"/>
    </row>
    <row r="19" spans="1:32" s="216" customFormat="1" ht="30" hidden="1" customHeight="1" x14ac:dyDescent="0.3">
      <c r="A19" s="212"/>
      <c r="B19" s="213" t="s">
        <v>267</v>
      </c>
      <c r="C19" s="214" t="s">
        <v>366</v>
      </c>
      <c r="D19" s="215" t="s">
        <v>367</v>
      </c>
      <c r="E19" s="287">
        <f>E20</f>
        <v>0</v>
      </c>
      <c r="F19" s="228">
        <f>F20</f>
        <v>0</v>
      </c>
      <c r="G19" s="227">
        <v>0</v>
      </c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21"/>
      <c r="AC19" s="222"/>
      <c r="AD19" s="223"/>
      <c r="AE19" s="224"/>
      <c r="AF19" s="225"/>
    </row>
    <row r="20" spans="1:32" s="216" customFormat="1" ht="91.5" hidden="1" customHeight="1" x14ac:dyDescent="0.3">
      <c r="A20" s="212"/>
      <c r="B20" s="213" t="s">
        <v>267</v>
      </c>
      <c r="C20" s="214" t="s">
        <v>368</v>
      </c>
      <c r="D20" s="215" t="s">
        <v>369</v>
      </c>
      <c r="E20" s="288">
        <f>E21</f>
        <v>0</v>
      </c>
      <c r="F20" s="229">
        <f>F21</f>
        <v>0</v>
      </c>
      <c r="G20" s="227">
        <v>0</v>
      </c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21"/>
      <c r="AC20" s="222"/>
      <c r="AD20" s="223"/>
      <c r="AE20" s="224"/>
      <c r="AF20" s="225"/>
    </row>
    <row r="21" spans="1:32" s="216" customFormat="1" ht="109.5" hidden="1" customHeight="1" x14ac:dyDescent="0.3">
      <c r="A21" s="212"/>
      <c r="B21" s="217">
        <v>967</v>
      </c>
      <c r="C21" s="230" t="s">
        <v>370</v>
      </c>
      <c r="D21" s="218" t="s">
        <v>371</v>
      </c>
      <c r="E21" s="288">
        <v>0</v>
      </c>
      <c r="F21" s="229">
        <v>0</v>
      </c>
      <c r="G21" s="227">
        <v>0</v>
      </c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26"/>
      <c r="AC21" s="222"/>
      <c r="AD21" s="223"/>
      <c r="AE21" s="224"/>
      <c r="AF21" s="225"/>
    </row>
    <row r="22" spans="1:32" s="128" customFormat="1" ht="17.25" hidden="1" customHeight="1" x14ac:dyDescent="0.2">
      <c r="A22" s="117">
        <v>0</v>
      </c>
      <c r="B22" s="138" t="s">
        <v>267</v>
      </c>
      <c r="C22" s="112" t="s">
        <v>287</v>
      </c>
      <c r="D22" s="127" t="s">
        <v>288</v>
      </c>
      <c r="E22" s="105">
        <f>E31</f>
        <v>0</v>
      </c>
      <c r="F22" s="105">
        <f>F31</f>
        <v>0</v>
      </c>
      <c r="G22" s="120">
        <v>0</v>
      </c>
      <c r="H22" s="106"/>
      <c r="I22" s="106"/>
      <c r="J22" s="106"/>
      <c r="K22" s="107"/>
      <c r="L22" s="106"/>
      <c r="M22" s="106"/>
      <c r="N22" s="106"/>
      <c r="O22" s="107"/>
      <c r="P22" s="106"/>
      <c r="Q22" s="106"/>
      <c r="R22" s="106"/>
      <c r="S22" s="107"/>
      <c r="T22" s="106"/>
      <c r="U22" s="106"/>
      <c r="V22" s="106"/>
      <c r="W22" s="107"/>
      <c r="X22" s="106"/>
      <c r="Y22" s="106"/>
      <c r="Z22" s="108"/>
      <c r="AA22" s="108"/>
      <c r="AB22" s="108"/>
    </row>
    <row r="23" spans="1:32" s="128" customFormat="1" ht="46.5" hidden="1" customHeight="1" x14ac:dyDescent="0.2">
      <c r="A23" s="117"/>
      <c r="B23" s="138" t="s">
        <v>267</v>
      </c>
      <c r="C23" s="112" t="s">
        <v>289</v>
      </c>
      <c r="D23" s="139" t="s">
        <v>290</v>
      </c>
      <c r="E23" s="105">
        <f>E24</f>
        <v>0</v>
      </c>
      <c r="F23" s="105">
        <f>F24</f>
        <v>0</v>
      </c>
      <c r="G23" s="120" t="e">
        <f t="shared" si="0"/>
        <v>#DIV/0!</v>
      </c>
      <c r="H23" s="121"/>
      <c r="I23" s="121"/>
      <c r="J23" s="121"/>
      <c r="K23" s="122"/>
      <c r="L23" s="121"/>
      <c r="M23" s="121"/>
      <c r="N23" s="121"/>
      <c r="O23" s="122"/>
      <c r="P23" s="121"/>
      <c r="Q23" s="121"/>
      <c r="R23" s="121"/>
      <c r="S23" s="122"/>
      <c r="T23" s="121"/>
      <c r="U23" s="121"/>
      <c r="V23" s="121"/>
      <c r="W23" s="122"/>
      <c r="X23" s="121"/>
      <c r="Y23" s="106"/>
      <c r="Z23" s="123"/>
      <c r="AA23" s="123"/>
      <c r="AB23" s="123"/>
    </row>
    <row r="24" spans="1:32" s="128" customFormat="1" ht="72" hidden="1" customHeight="1" x14ac:dyDescent="0.2">
      <c r="A24" s="140"/>
      <c r="B24" s="138" t="s">
        <v>267</v>
      </c>
      <c r="C24" s="112" t="s">
        <v>291</v>
      </c>
      <c r="D24" s="141" t="s">
        <v>292</v>
      </c>
      <c r="E24" s="105">
        <f>E25+E26+E27+E28+E29+E30</f>
        <v>0</v>
      </c>
      <c r="F24" s="105">
        <f>F25+F26+F27+F28+F29+F30</f>
        <v>0</v>
      </c>
      <c r="G24" s="120" t="e">
        <f t="shared" si="0"/>
        <v>#DIV/0!</v>
      </c>
      <c r="H24" s="121"/>
      <c r="I24" s="121"/>
      <c r="J24" s="121"/>
      <c r="K24" s="122"/>
      <c r="L24" s="121"/>
      <c r="M24" s="121"/>
      <c r="N24" s="121"/>
      <c r="O24" s="122"/>
      <c r="P24" s="121"/>
      <c r="Q24" s="121"/>
      <c r="R24" s="121"/>
      <c r="S24" s="122"/>
      <c r="T24" s="121"/>
      <c r="U24" s="121"/>
      <c r="V24" s="121"/>
      <c r="W24" s="122"/>
      <c r="X24" s="121"/>
      <c r="Y24" s="106"/>
      <c r="Z24" s="123"/>
      <c r="AA24" s="123"/>
      <c r="AB24" s="123"/>
    </row>
    <row r="25" spans="1:32" s="128" customFormat="1" ht="47.25" hidden="1" customHeight="1" x14ac:dyDescent="0.2">
      <c r="A25" s="140"/>
      <c r="B25" s="142" t="s">
        <v>293</v>
      </c>
      <c r="C25" s="115" t="s">
        <v>294</v>
      </c>
      <c r="D25" s="143" t="s">
        <v>295</v>
      </c>
      <c r="E25" s="120">
        <v>0</v>
      </c>
      <c r="F25" s="124">
        <v>0</v>
      </c>
      <c r="G25" s="120" t="e">
        <f t="shared" si="0"/>
        <v>#DIV/0!</v>
      </c>
      <c r="H25" s="125"/>
      <c r="I25" s="125"/>
      <c r="J25" s="125"/>
      <c r="K25" s="107"/>
      <c r="L25" s="121"/>
      <c r="M25" s="121"/>
      <c r="N25" s="121"/>
      <c r="O25" s="107"/>
      <c r="P25" s="121"/>
      <c r="Q25" s="121"/>
      <c r="R25" s="121"/>
      <c r="S25" s="107"/>
      <c r="T25" s="121"/>
      <c r="U25" s="121"/>
      <c r="V25" s="121"/>
      <c r="W25" s="107"/>
      <c r="X25" s="121"/>
      <c r="Y25" s="106"/>
      <c r="Z25" s="123"/>
      <c r="AA25" s="123"/>
      <c r="AB25" s="123"/>
    </row>
    <row r="26" spans="1:32" s="134" customFormat="1" ht="46.5" hidden="1" customHeight="1" x14ac:dyDescent="0.2">
      <c r="A26" s="140"/>
      <c r="B26" s="142" t="s">
        <v>296</v>
      </c>
      <c r="C26" s="115" t="s">
        <v>294</v>
      </c>
      <c r="D26" s="143" t="s">
        <v>295</v>
      </c>
      <c r="E26" s="120">
        <v>0</v>
      </c>
      <c r="F26" s="124">
        <v>0</v>
      </c>
      <c r="G26" s="120" t="e">
        <f t="shared" si="0"/>
        <v>#DIV/0!</v>
      </c>
      <c r="H26" s="125"/>
      <c r="I26" s="125"/>
      <c r="J26" s="125"/>
      <c r="K26" s="107"/>
      <c r="L26" s="121"/>
      <c r="M26" s="121"/>
      <c r="N26" s="121"/>
      <c r="O26" s="107"/>
      <c r="P26" s="121"/>
      <c r="Q26" s="121"/>
      <c r="R26" s="121"/>
      <c r="S26" s="107"/>
      <c r="T26" s="121"/>
      <c r="U26" s="121"/>
      <c r="V26" s="121"/>
      <c r="W26" s="107"/>
      <c r="X26" s="121"/>
      <c r="Y26" s="106"/>
      <c r="Z26" s="123"/>
      <c r="AA26" s="123"/>
      <c r="AB26" s="123"/>
    </row>
    <row r="27" spans="1:32" s="134" customFormat="1" ht="46.5" hidden="1" customHeight="1" x14ac:dyDescent="0.2">
      <c r="A27" s="140"/>
      <c r="B27" s="142" t="s">
        <v>297</v>
      </c>
      <c r="C27" s="115" t="s">
        <v>294</v>
      </c>
      <c r="D27" s="143" t="s">
        <v>295</v>
      </c>
      <c r="E27" s="120">
        <v>0</v>
      </c>
      <c r="F27" s="124">
        <v>0</v>
      </c>
      <c r="G27" s="120" t="e">
        <f t="shared" si="0"/>
        <v>#DIV/0!</v>
      </c>
      <c r="H27" s="125"/>
      <c r="I27" s="125"/>
      <c r="J27" s="125"/>
      <c r="K27" s="107"/>
      <c r="L27" s="121"/>
      <c r="M27" s="121"/>
      <c r="N27" s="121"/>
      <c r="O27" s="107"/>
      <c r="P27" s="121"/>
      <c r="Q27" s="121"/>
      <c r="R27" s="121"/>
      <c r="S27" s="107"/>
      <c r="T27" s="121"/>
      <c r="U27" s="121"/>
      <c r="V27" s="121"/>
      <c r="W27" s="107"/>
      <c r="X27" s="121"/>
      <c r="Y27" s="106"/>
      <c r="Z27" s="123"/>
      <c r="AA27" s="123"/>
      <c r="AB27" s="123"/>
    </row>
    <row r="28" spans="1:32" s="134" customFormat="1" ht="48" hidden="1" customHeight="1" x14ac:dyDescent="0.2">
      <c r="A28" s="140"/>
      <c r="B28" s="142" t="s">
        <v>298</v>
      </c>
      <c r="C28" s="115" t="s">
        <v>294</v>
      </c>
      <c r="D28" s="143" t="s">
        <v>295</v>
      </c>
      <c r="E28" s="289">
        <v>0</v>
      </c>
      <c r="F28" s="124">
        <v>0</v>
      </c>
      <c r="G28" s="120" t="e">
        <f t="shared" si="0"/>
        <v>#DIV/0!</v>
      </c>
      <c r="H28" s="144"/>
      <c r="I28" s="220"/>
      <c r="J28" s="125"/>
      <c r="K28" s="107"/>
      <c r="L28" s="121"/>
      <c r="M28" s="121"/>
      <c r="N28" s="121"/>
      <c r="O28" s="107"/>
      <c r="P28" s="121"/>
      <c r="Q28" s="121"/>
      <c r="R28" s="121"/>
      <c r="S28" s="107"/>
      <c r="T28" s="121"/>
      <c r="U28" s="121"/>
      <c r="V28" s="121"/>
      <c r="W28" s="107"/>
      <c r="X28" s="121"/>
      <c r="Y28" s="106"/>
      <c r="Z28" s="123"/>
      <c r="AA28" s="123"/>
      <c r="AB28" s="123"/>
    </row>
    <row r="29" spans="1:32" s="134" customFormat="1" ht="48" hidden="1" customHeight="1" x14ac:dyDescent="0.2">
      <c r="A29" s="140"/>
      <c r="B29" s="135" t="s">
        <v>299</v>
      </c>
      <c r="C29" s="115" t="s">
        <v>294</v>
      </c>
      <c r="D29" s="143" t="s">
        <v>295</v>
      </c>
      <c r="E29" s="120">
        <v>0</v>
      </c>
      <c r="F29" s="124">
        <v>0</v>
      </c>
      <c r="G29" s="120" t="e">
        <f t="shared" si="0"/>
        <v>#DIV/0!</v>
      </c>
      <c r="H29" s="125"/>
      <c r="I29" s="125"/>
      <c r="J29" s="125"/>
      <c r="K29" s="107"/>
      <c r="L29" s="121"/>
      <c r="M29" s="121"/>
      <c r="N29" s="121"/>
      <c r="O29" s="107"/>
      <c r="P29" s="121"/>
      <c r="Q29" s="121"/>
      <c r="R29" s="121"/>
      <c r="S29" s="107"/>
      <c r="T29" s="121"/>
      <c r="U29" s="121"/>
      <c r="V29" s="121"/>
      <c r="W29" s="107"/>
      <c r="X29" s="121"/>
      <c r="Y29" s="106"/>
      <c r="Z29" s="123"/>
      <c r="AA29" s="123"/>
      <c r="AB29" s="123"/>
    </row>
    <row r="30" spans="1:32" s="134" customFormat="1" ht="48" hidden="1" customHeight="1" x14ac:dyDescent="0.2">
      <c r="A30" s="140"/>
      <c r="B30" s="142" t="s">
        <v>300</v>
      </c>
      <c r="C30" s="115" t="s">
        <v>294</v>
      </c>
      <c r="D30" s="143" t="s">
        <v>295</v>
      </c>
      <c r="E30" s="120">
        <v>0</v>
      </c>
      <c r="F30" s="120">
        <v>0</v>
      </c>
      <c r="G30" s="120" t="e">
        <f t="shared" si="0"/>
        <v>#DIV/0!</v>
      </c>
      <c r="H30" s="125"/>
      <c r="I30" s="125"/>
      <c r="J30" s="125"/>
      <c r="K30" s="107"/>
      <c r="L30" s="121"/>
      <c r="M30" s="121"/>
      <c r="N30" s="121"/>
      <c r="O30" s="107"/>
      <c r="P30" s="121"/>
      <c r="Q30" s="121"/>
      <c r="R30" s="121"/>
      <c r="S30" s="107"/>
      <c r="T30" s="121"/>
      <c r="U30" s="121"/>
      <c r="V30" s="121"/>
      <c r="W30" s="107"/>
      <c r="X30" s="121"/>
      <c r="Y30" s="106"/>
      <c r="Z30" s="123"/>
      <c r="AA30" s="123"/>
      <c r="AB30" s="123"/>
    </row>
    <row r="31" spans="1:32" s="134" customFormat="1" ht="33" hidden="1" customHeight="1" x14ac:dyDescent="0.2">
      <c r="A31" s="146"/>
      <c r="B31" s="147" t="s">
        <v>267</v>
      </c>
      <c r="C31" s="112" t="s">
        <v>301</v>
      </c>
      <c r="D31" s="148" t="s">
        <v>302</v>
      </c>
      <c r="E31" s="105">
        <f>E32</f>
        <v>0</v>
      </c>
      <c r="F31" s="105">
        <f>F32</f>
        <v>0</v>
      </c>
      <c r="G31" s="120">
        <v>0</v>
      </c>
      <c r="H31" s="106"/>
      <c r="I31" s="106"/>
      <c r="J31" s="106"/>
      <c r="K31" s="107"/>
      <c r="L31" s="106"/>
      <c r="M31" s="106"/>
      <c r="N31" s="106"/>
      <c r="O31" s="107"/>
      <c r="P31" s="106"/>
      <c r="Q31" s="106"/>
      <c r="R31" s="106"/>
      <c r="S31" s="107"/>
      <c r="T31" s="106"/>
      <c r="U31" s="106"/>
      <c r="V31" s="106"/>
      <c r="W31" s="107"/>
      <c r="X31" s="106"/>
      <c r="Y31" s="106"/>
      <c r="Z31" s="108"/>
      <c r="AA31" s="108"/>
      <c r="AB31" s="108"/>
    </row>
    <row r="32" spans="1:32" s="134" customFormat="1" ht="65.25" hidden="1" customHeight="1" x14ac:dyDescent="0.2">
      <c r="A32" s="146"/>
      <c r="B32" s="147" t="s">
        <v>267</v>
      </c>
      <c r="C32" s="112" t="s">
        <v>303</v>
      </c>
      <c r="D32" s="149" t="s">
        <v>304</v>
      </c>
      <c r="E32" s="105">
        <f>E33+E35+E36</f>
        <v>0</v>
      </c>
      <c r="F32" s="105">
        <f>F33+F34+F35+F36</f>
        <v>0</v>
      </c>
      <c r="G32" s="120">
        <v>0</v>
      </c>
      <c r="H32" s="106"/>
      <c r="I32" s="106"/>
      <c r="J32" s="106"/>
      <c r="K32" s="107"/>
      <c r="L32" s="106"/>
      <c r="M32" s="106"/>
      <c r="N32" s="106"/>
      <c r="O32" s="107"/>
      <c r="P32" s="106"/>
      <c r="Q32" s="106"/>
      <c r="R32" s="106"/>
      <c r="S32" s="107"/>
      <c r="T32" s="106"/>
      <c r="U32" s="106"/>
      <c r="V32" s="106"/>
      <c r="W32" s="107"/>
      <c r="X32" s="106"/>
      <c r="Y32" s="106"/>
      <c r="Z32" s="108"/>
      <c r="AA32" s="108"/>
      <c r="AB32" s="108"/>
    </row>
    <row r="33" spans="1:28" s="134" customFormat="1" ht="119.25" hidden="1" customHeight="1" x14ac:dyDescent="0.2">
      <c r="A33" s="146"/>
      <c r="B33" s="142" t="s">
        <v>274</v>
      </c>
      <c r="C33" s="115" t="s">
        <v>305</v>
      </c>
      <c r="D33" s="150" t="s">
        <v>306</v>
      </c>
      <c r="E33" s="120">
        <v>0</v>
      </c>
      <c r="F33" s="120">
        <v>0</v>
      </c>
      <c r="G33" s="120" t="e">
        <f t="shared" si="0"/>
        <v>#DIV/0!</v>
      </c>
      <c r="H33" s="106"/>
      <c r="I33" s="106"/>
      <c r="J33" s="106"/>
      <c r="K33" s="107"/>
      <c r="L33" s="106"/>
      <c r="M33" s="106"/>
      <c r="N33" s="106"/>
      <c r="O33" s="107"/>
      <c r="P33" s="106"/>
      <c r="Q33" s="106"/>
      <c r="R33" s="106"/>
      <c r="S33" s="107"/>
      <c r="T33" s="106"/>
      <c r="U33" s="106"/>
      <c r="V33" s="106"/>
      <c r="W33" s="107"/>
      <c r="X33" s="106"/>
      <c r="Y33" s="106"/>
      <c r="Z33" s="108"/>
      <c r="AA33" s="108"/>
      <c r="AB33" s="108"/>
    </row>
    <row r="34" spans="1:28" s="128" customFormat="1" ht="120" hidden="1" customHeight="1" x14ac:dyDescent="0.2">
      <c r="A34" s="151"/>
      <c r="B34" s="118" t="s">
        <v>293</v>
      </c>
      <c r="C34" s="115" t="s">
        <v>305</v>
      </c>
      <c r="D34" s="150" t="s">
        <v>307</v>
      </c>
      <c r="E34" s="120">
        <v>0</v>
      </c>
      <c r="F34" s="120">
        <v>0</v>
      </c>
      <c r="G34" s="120" t="e">
        <f t="shared" si="0"/>
        <v>#DIV/0!</v>
      </c>
      <c r="H34" s="106"/>
      <c r="I34" s="106"/>
      <c r="J34" s="106"/>
      <c r="K34" s="107"/>
      <c r="L34" s="106"/>
      <c r="M34" s="106"/>
      <c r="N34" s="106"/>
      <c r="O34" s="107"/>
      <c r="P34" s="106"/>
      <c r="Q34" s="106"/>
      <c r="R34" s="106"/>
      <c r="S34" s="107"/>
      <c r="T34" s="106"/>
      <c r="U34" s="106"/>
      <c r="V34" s="106"/>
      <c r="W34" s="107"/>
      <c r="X34" s="106"/>
      <c r="Y34" s="106"/>
      <c r="Z34" s="123"/>
      <c r="AA34" s="123"/>
      <c r="AB34" s="123"/>
    </row>
    <row r="35" spans="1:28" s="128" customFormat="1" ht="119.25" hidden="1" customHeight="1" x14ac:dyDescent="0.2">
      <c r="A35" s="152"/>
      <c r="B35" s="118" t="s">
        <v>298</v>
      </c>
      <c r="C35" s="115" t="s">
        <v>305</v>
      </c>
      <c r="D35" s="150" t="s">
        <v>306</v>
      </c>
      <c r="E35" s="120">
        <v>0</v>
      </c>
      <c r="F35" s="120">
        <v>0</v>
      </c>
      <c r="G35" s="120" t="e">
        <f t="shared" si="0"/>
        <v>#DIV/0!</v>
      </c>
      <c r="H35" s="106"/>
      <c r="I35" s="106"/>
      <c r="J35" s="106"/>
      <c r="K35" s="107"/>
      <c r="L35" s="106"/>
      <c r="M35" s="106"/>
      <c r="N35" s="106"/>
      <c r="O35" s="107"/>
      <c r="P35" s="106"/>
      <c r="Q35" s="106"/>
      <c r="R35" s="106"/>
      <c r="S35" s="107"/>
      <c r="T35" s="106"/>
      <c r="U35" s="106"/>
      <c r="V35" s="106"/>
      <c r="W35" s="107"/>
      <c r="X35" s="106"/>
      <c r="Y35" s="106"/>
      <c r="Z35" s="123"/>
      <c r="AA35" s="123"/>
      <c r="AB35" s="123"/>
    </row>
    <row r="36" spans="1:28" s="128" customFormat="1" ht="136.5" hidden="1" customHeight="1" x14ac:dyDescent="0.2">
      <c r="A36" s="152"/>
      <c r="B36" s="118" t="s">
        <v>300</v>
      </c>
      <c r="C36" s="115" t="s">
        <v>305</v>
      </c>
      <c r="D36" s="150" t="s">
        <v>308</v>
      </c>
      <c r="E36" s="120">
        <v>0</v>
      </c>
      <c r="F36" s="120">
        <v>0</v>
      </c>
      <c r="G36" s="120">
        <v>0</v>
      </c>
      <c r="H36" s="106"/>
      <c r="I36" s="106"/>
      <c r="J36" s="106"/>
      <c r="K36" s="107"/>
      <c r="L36" s="106"/>
      <c r="M36" s="106"/>
      <c r="N36" s="106"/>
      <c r="O36" s="107"/>
      <c r="P36" s="106"/>
      <c r="Q36" s="106"/>
      <c r="R36" s="106"/>
      <c r="S36" s="107"/>
      <c r="T36" s="106"/>
      <c r="U36" s="106"/>
      <c r="V36" s="106"/>
      <c r="W36" s="107"/>
      <c r="X36" s="106"/>
      <c r="Y36" s="106"/>
      <c r="Z36" s="123"/>
      <c r="AA36" s="123"/>
      <c r="AB36" s="123"/>
    </row>
    <row r="37" spans="1:28" s="134" customFormat="1" ht="19.5" hidden="1" customHeight="1" x14ac:dyDescent="0.2">
      <c r="B37" s="111" t="s">
        <v>267</v>
      </c>
      <c r="C37" s="112" t="s">
        <v>309</v>
      </c>
      <c r="D37" s="153" t="s">
        <v>310</v>
      </c>
      <c r="E37" s="105">
        <f>E38</f>
        <v>0</v>
      </c>
      <c r="F37" s="105">
        <f>F38</f>
        <v>0</v>
      </c>
      <c r="G37" s="120">
        <v>0</v>
      </c>
      <c r="H37" s="106"/>
      <c r="I37" s="106"/>
      <c r="J37" s="106"/>
      <c r="K37" s="107"/>
      <c r="L37" s="106"/>
      <c r="M37" s="106"/>
      <c r="N37" s="106"/>
      <c r="O37" s="107"/>
      <c r="P37" s="106"/>
      <c r="Q37" s="106"/>
      <c r="R37" s="106"/>
      <c r="S37" s="107"/>
      <c r="T37" s="106"/>
      <c r="U37" s="106"/>
      <c r="V37" s="106"/>
      <c r="W37" s="107"/>
      <c r="X37" s="106"/>
      <c r="Y37" s="106"/>
      <c r="Z37" s="108"/>
      <c r="AA37" s="108"/>
      <c r="AB37" s="108"/>
    </row>
    <row r="38" spans="1:28" s="128" customFormat="1" ht="28.5" hidden="1" customHeight="1" x14ac:dyDescent="0.2">
      <c r="A38" s="152"/>
      <c r="B38" s="118" t="s">
        <v>54</v>
      </c>
      <c r="C38" s="115" t="s">
        <v>311</v>
      </c>
      <c r="D38" s="119" t="s">
        <v>312</v>
      </c>
      <c r="E38" s="120">
        <v>0</v>
      </c>
      <c r="F38" s="126">
        <v>0</v>
      </c>
      <c r="G38" s="120">
        <v>0</v>
      </c>
      <c r="H38" s="106"/>
      <c r="I38" s="106"/>
      <c r="J38" s="106"/>
      <c r="K38" s="107"/>
      <c r="L38" s="106"/>
      <c r="M38" s="106"/>
      <c r="N38" s="106"/>
      <c r="O38" s="107"/>
      <c r="P38" s="106"/>
      <c r="Q38" s="106"/>
      <c r="R38" s="106"/>
      <c r="S38" s="107"/>
      <c r="T38" s="106"/>
      <c r="U38" s="106"/>
      <c r="V38" s="106"/>
      <c r="W38" s="107"/>
      <c r="X38" s="106"/>
      <c r="Y38" s="106"/>
      <c r="Z38" s="123"/>
      <c r="AA38" s="123"/>
      <c r="AB38" s="123"/>
    </row>
    <row r="39" spans="1:28" s="161" customFormat="1" ht="14.25" x14ac:dyDescent="0.2">
      <c r="A39" s="154" t="s">
        <v>313</v>
      </c>
      <c r="B39" s="155" t="s">
        <v>267</v>
      </c>
      <c r="C39" s="156" t="s">
        <v>314</v>
      </c>
      <c r="D39" s="157" t="s">
        <v>315</v>
      </c>
      <c r="E39" s="158">
        <f>E42+E45+E47</f>
        <v>190601.5</v>
      </c>
      <c r="F39" s="158">
        <f>F42+F45+F47</f>
        <v>153813.69999999998</v>
      </c>
      <c r="G39" s="158">
        <f t="shared" si="0"/>
        <v>80.699102577891551</v>
      </c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60"/>
      <c r="AA39" s="160"/>
      <c r="AB39" s="160"/>
    </row>
    <row r="40" spans="1:28" s="161" customFormat="1" ht="30.75" customHeight="1" x14ac:dyDescent="0.2">
      <c r="A40" s="154"/>
      <c r="B40" s="155" t="s">
        <v>267</v>
      </c>
      <c r="C40" s="112" t="s">
        <v>316</v>
      </c>
      <c r="D40" s="162" t="s">
        <v>317</v>
      </c>
      <c r="E40" s="158">
        <f>E41+E44+E47</f>
        <v>190601.5</v>
      </c>
      <c r="F40" s="158">
        <f>F41+F44+F47</f>
        <v>198664.8</v>
      </c>
      <c r="G40" s="158">
        <f t="shared" si="0"/>
        <v>104.2304493931055</v>
      </c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60"/>
      <c r="AA40" s="160"/>
      <c r="AB40" s="160"/>
    </row>
    <row r="41" spans="1:28" s="165" customFormat="1" ht="31.5" customHeight="1" x14ac:dyDescent="0.2">
      <c r="A41" s="154"/>
      <c r="B41" s="155" t="s">
        <v>267</v>
      </c>
      <c r="C41" s="112" t="s">
        <v>318</v>
      </c>
      <c r="D41" s="162" t="s">
        <v>319</v>
      </c>
      <c r="E41" s="105">
        <f>E42</f>
        <v>113978.7</v>
      </c>
      <c r="F41" s="105">
        <f>F42+F45</f>
        <v>130334.9</v>
      </c>
      <c r="G41" s="158">
        <f t="shared" si="0"/>
        <v>114.35022508591517</v>
      </c>
      <c r="H41" s="163"/>
      <c r="I41" s="163"/>
      <c r="J41" s="163"/>
      <c r="K41" s="164"/>
      <c r="L41" s="163"/>
      <c r="M41" s="163"/>
      <c r="N41" s="163"/>
      <c r="O41" s="164"/>
      <c r="P41" s="163"/>
      <c r="Q41" s="163"/>
      <c r="R41" s="163"/>
      <c r="S41" s="164"/>
      <c r="T41" s="163"/>
      <c r="U41" s="163"/>
      <c r="V41" s="163"/>
      <c r="W41" s="164"/>
      <c r="X41" s="163"/>
      <c r="Y41" s="145"/>
      <c r="Z41" s="105"/>
      <c r="AA41" s="105"/>
      <c r="AB41" s="105">
        <v>614.79999999999995</v>
      </c>
    </row>
    <row r="42" spans="1:28" s="165" customFormat="1" ht="24.75" customHeight="1" x14ac:dyDescent="0.2">
      <c r="A42" s="154"/>
      <c r="B42" s="155" t="s">
        <v>267</v>
      </c>
      <c r="C42" s="156" t="s">
        <v>320</v>
      </c>
      <c r="D42" s="166" t="s">
        <v>321</v>
      </c>
      <c r="E42" s="105">
        <f>E43</f>
        <v>113978.7</v>
      </c>
      <c r="F42" s="105">
        <f>F43</f>
        <v>85483.8</v>
      </c>
      <c r="G42" s="158">
        <f t="shared" si="0"/>
        <v>74.999802594695325</v>
      </c>
      <c r="H42" s="163"/>
      <c r="I42" s="163"/>
      <c r="J42" s="163"/>
      <c r="K42" s="164"/>
      <c r="L42" s="163"/>
      <c r="M42" s="163"/>
      <c r="N42" s="163"/>
      <c r="O42" s="164"/>
      <c r="P42" s="163"/>
      <c r="Q42" s="163"/>
      <c r="R42" s="163"/>
      <c r="S42" s="164"/>
      <c r="T42" s="163"/>
      <c r="U42" s="163"/>
      <c r="V42" s="163"/>
      <c r="W42" s="164"/>
      <c r="X42" s="163"/>
      <c r="Y42" s="145"/>
      <c r="Z42" s="105"/>
      <c r="AA42" s="105"/>
      <c r="AB42" s="105">
        <v>614.79999999999995</v>
      </c>
    </row>
    <row r="43" spans="1:28" s="165" customFormat="1" ht="60" x14ac:dyDescent="0.2">
      <c r="A43" s="154"/>
      <c r="B43" s="155" t="s">
        <v>54</v>
      </c>
      <c r="C43" s="115" t="s">
        <v>322</v>
      </c>
      <c r="D43" s="167" t="s">
        <v>323</v>
      </c>
      <c r="E43" s="120">
        <v>113978.7</v>
      </c>
      <c r="F43" s="120">
        <v>85483.8</v>
      </c>
      <c r="G43" s="158">
        <f t="shared" si="0"/>
        <v>74.999802594695325</v>
      </c>
      <c r="H43" s="163"/>
      <c r="I43" s="163"/>
      <c r="J43" s="163"/>
      <c r="K43" s="164"/>
      <c r="L43" s="163"/>
      <c r="M43" s="163"/>
      <c r="N43" s="163"/>
      <c r="O43" s="164"/>
      <c r="P43" s="163"/>
      <c r="Q43" s="163"/>
      <c r="R43" s="163"/>
      <c r="S43" s="164"/>
      <c r="T43" s="163"/>
      <c r="U43" s="163"/>
      <c r="V43" s="163"/>
      <c r="W43" s="164"/>
      <c r="X43" s="163"/>
      <c r="Y43" s="145"/>
      <c r="Z43" s="120">
        <v>38000</v>
      </c>
      <c r="AA43" s="120"/>
      <c r="AB43" s="120">
        <v>614.79999999999995</v>
      </c>
    </row>
    <row r="44" spans="1:28" s="128" customFormat="1" ht="35.25" customHeight="1" x14ac:dyDescent="0.2">
      <c r="A44" s="152"/>
      <c r="B44" s="111" t="s">
        <v>267</v>
      </c>
      <c r="C44" s="185" t="s">
        <v>348</v>
      </c>
      <c r="D44" s="186" t="s">
        <v>349</v>
      </c>
      <c r="E44" s="158">
        <f t="shared" ref="E44:G45" si="1">E45</f>
        <v>44851.1</v>
      </c>
      <c r="F44" s="158">
        <f t="shared" si="1"/>
        <v>44851.1</v>
      </c>
      <c r="G44" s="158">
        <f t="shared" si="1"/>
        <v>100</v>
      </c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9"/>
      <c r="Z44" s="170">
        <v>38000</v>
      </c>
      <c r="AA44" s="170"/>
      <c r="AB44" s="170">
        <f>AB45</f>
        <v>137.80000000000001</v>
      </c>
    </row>
    <row r="45" spans="1:28" s="128" customFormat="1" ht="26.25" customHeight="1" x14ac:dyDescent="0.2">
      <c r="A45" s="152"/>
      <c r="B45" s="111" t="s">
        <v>267</v>
      </c>
      <c r="C45" s="185" t="s">
        <v>344</v>
      </c>
      <c r="D45" s="186" t="s">
        <v>345</v>
      </c>
      <c r="E45" s="158">
        <f t="shared" si="1"/>
        <v>44851.1</v>
      </c>
      <c r="F45" s="158">
        <f t="shared" si="1"/>
        <v>44851.1</v>
      </c>
      <c r="G45" s="158">
        <f t="shared" si="1"/>
        <v>100</v>
      </c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9"/>
      <c r="Z45" s="170">
        <v>38000</v>
      </c>
      <c r="AA45" s="170"/>
      <c r="AB45" s="170">
        <f>AB46</f>
        <v>137.80000000000001</v>
      </c>
    </row>
    <row r="46" spans="1:28" s="128" customFormat="1" ht="36" customHeight="1" x14ac:dyDescent="0.2">
      <c r="A46" s="152"/>
      <c r="B46" s="118" t="s">
        <v>54</v>
      </c>
      <c r="C46" s="187" t="s">
        <v>346</v>
      </c>
      <c r="D46" s="188" t="s">
        <v>347</v>
      </c>
      <c r="E46" s="290">
        <v>44851.1</v>
      </c>
      <c r="F46" s="290">
        <v>44851.1</v>
      </c>
      <c r="G46" s="286">
        <f t="shared" si="0"/>
        <v>100</v>
      </c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9"/>
      <c r="Z46" s="171">
        <v>38000</v>
      </c>
      <c r="AA46" s="171"/>
      <c r="AB46" s="171">
        <v>137.80000000000001</v>
      </c>
    </row>
    <row r="47" spans="1:28" s="128" customFormat="1" ht="34.5" customHeight="1" x14ac:dyDescent="0.2">
      <c r="A47" s="152"/>
      <c r="B47" s="111" t="s">
        <v>267</v>
      </c>
      <c r="C47" s="112" t="s">
        <v>324</v>
      </c>
      <c r="D47" s="157" t="s">
        <v>325</v>
      </c>
      <c r="E47" s="105">
        <f>E48+E51</f>
        <v>31771.699999999997</v>
      </c>
      <c r="F47" s="105">
        <f>F48+F51</f>
        <v>23478.799999999999</v>
      </c>
      <c r="G47" s="104">
        <f t="shared" si="0"/>
        <v>73.898469392572636</v>
      </c>
      <c r="H47" s="106"/>
      <c r="I47" s="106"/>
      <c r="J47" s="106"/>
      <c r="K47" s="107"/>
      <c r="L47" s="106"/>
      <c r="M47" s="106"/>
      <c r="N47" s="106"/>
      <c r="O47" s="107"/>
      <c r="P47" s="106"/>
      <c r="Q47" s="106"/>
      <c r="R47" s="106"/>
      <c r="S47" s="107"/>
      <c r="T47" s="106"/>
      <c r="U47" s="106"/>
      <c r="V47" s="106"/>
      <c r="W47" s="107"/>
      <c r="X47" s="106"/>
      <c r="Y47" s="106"/>
      <c r="Z47" s="108"/>
      <c r="AA47" s="108"/>
      <c r="AB47" s="108"/>
    </row>
    <row r="48" spans="1:28" s="128" customFormat="1" ht="57.75" customHeight="1" x14ac:dyDescent="0.2">
      <c r="A48" s="152"/>
      <c r="B48" s="111" t="s">
        <v>267</v>
      </c>
      <c r="C48" s="112" t="s">
        <v>326</v>
      </c>
      <c r="D48" s="172" t="s">
        <v>327</v>
      </c>
      <c r="E48" s="105">
        <f>E49+E50</f>
        <v>6937.1</v>
      </c>
      <c r="F48" s="105">
        <f>F49+F50</f>
        <v>5228.8</v>
      </c>
      <c r="G48" s="105">
        <f t="shared" si="0"/>
        <v>75.374436003517317</v>
      </c>
      <c r="H48" s="121"/>
      <c r="I48" s="121"/>
      <c r="J48" s="121"/>
      <c r="K48" s="122"/>
      <c r="L48" s="121"/>
      <c r="M48" s="121"/>
      <c r="N48" s="121"/>
      <c r="O48" s="122"/>
      <c r="P48" s="121"/>
      <c r="Q48" s="121"/>
      <c r="R48" s="121"/>
      <c r="S48" s="122"/>
      <c r="T48" s="121"/>
      <c r="U48" s="121"/>
      <c r="V48" s="121"/>
      <c r="W48" s="122"/>
      <c r="X48" s="121"/>
      <c r="Y48" s="106"/>
      <c r="Z48" s="123"/>
      <c r="AA48" s="123"/>
      <c r="AB48" s="123"/>
    </row>
    <row r="49" spans="1:28" s="128" customFormat="1" ht="74.25" customHeight="1" x14ac:dyDescent="0.2">
      <c r="A49" s="152"/>
      <c r="B49" s="118" t="s">
        <v>54</v>
      </c>
      <c r="C49" s="115" t="s">
        <v>328</v>
      </c>
      <c r="D49" s="173" t="s">
        <v>329</v>
      </c>
      <c r="E49" s="120">
        <v>6928.3</v>
      </c>
      <c r="F49" s="126">
        <v>5220</v>
      </c>
      <c r="G49" s="120">
        <f t="shared" si="0"/>
        <v>75.343157773191109</v>
      </c>
      <c r="H49" s="121"/>
      <c r="I49" s="121"/>
      <c r="J49" s="121"/>
      <c r="K49" s="122"/>
      <c r="L49" s="121"/>
      <c r="M49" s="121"/>
      <c r="N49" s="121"/>
      <c r="O49" s="122"/>
      <c r="P49" s="121"/>
      <c r="Q49" s="121"/>
      <c r="R49" s="121"/>
      <c r="S49" s="122"/>
      <c r="T49" s="121"/>
      <c r="U49" s="121"/>
      <c r="V49" s="121"/>
      <c r="W49" s="122"/>
      <c r="X49" s="121"/>
      <c r="Y49" s="106"/>
      <c r="Z49" s="123"/>
      <c r="AA49" s="123"/>
      <c r="AB49" s="123"/>
    </row>
    <row r="50" spans="1:28" s="128" customFormat="1" ht="105.75" customHeight="1" x14ac:dyDescent="0.2">
      <c r="A50" s="152"/>
      <c r="B50" s="118" t="s">
        <v>54</v>
      </c>
      <c r="C50" s="115" t="s">
        <v>330</v>
      </c>
      <c r="D50" s="173" t="s">
        <v>331</v>
      </c>
      <c r="E50" s="120">
        <v>8.8000000000000007</v>
      </c>
      <c r="F50" s="124">
        <v>8.8000000000000007</v>
      </c>
      <c r="G50" s="120">
        <f t="shared" si="0"/>
        <v>100</v>
      </c>
      <c r="H50" s="125"/>
      <c r="I50" s="125"/>
      <c r="J50" s="125"/>
      <c r="K50" s="107"/>
      <c r="L50" s="121"/>
      <c r="M50" s="121"/>
      <c r="N50" s="121"/>
      <c r="O50" s="107"/>
      <c r="P50" s="121"/>
      <c r="Q50" s="121"/>
      <c r="R50" s="121"/>
      <c r="S50" s="107"/>
      <c r="T50" s="121"/>
      <c r="U50" s="121"/>
      <c r="V50" s="121"/>
      <c r="W50" s="107"/>
      <c r="X50" s="121"/>
      <c r="Y50" s="106"/>
      <c r="Z50" s="123"/>
      <c r="AA50" s="123"/>
      <c r="AB50" s="123"/>
    </row>
    <row r="51" spans="1:28" s="128" customFormat="1" ht="92.25" customHeight="1" x14ac:dyDescent="0.2">
      <c r="A51" s="152"/>
      <c r="B51" s="111" t="s">
        <v>267</v>
      </c>
      <c r="C51" s="112" t="s">
        <v>332</v>
      </c>
      <c r="D51" s="153" t="s">
        <v>383</v>
      </c>
      <c r="E51" s="174">
        <f>E52+E53</f>
        <v>24834.6</v>
      </c>
      <c r="F51" s="174">
        <f>F52+F53</f>
        <v>18250</v>
      </c>
      <c r="G51" s="105">
        <f t="shared" si="0"/>
        <v>73.486184597295718</v>
      </c>
      <c r="H51" s="121"/>
      <c r="I51" s="121"/>
      <c r="J51" s="121"/>
      <c r="K51" s="122"/>
      <c r="L51" s="121"/>
      <c r="M51" s="121"/>
      <c r="N51" s="121"/>
      <c r="O51" s="122"/>
      <c r="P51" s="121"/>
      <c r="Q51" s="121"/>
      <c r="R51" s="121"/>
      <c r="S51" s="122"/>
      <c r="T51" s="121"/>
      <c r="U51" s="121"/>
      <c r="V51" s="121"/>
      <c r="W51" s="122"/>
      <c r="X51" s="121"/>
      <c r="Y51" s="106"/>
      <c r="Z51" s="123"/>
      <c r="AA51" s="123"/>
      <c r="AB51" s="123"/>
    </row>
    <row r="52" spans="1:28" s="175" customFormat="1" ht="45" customHeight="1" x14ac:dyDescent="0.3">
      <c r="A52" s="140"/>
      <c r="B52" s="118" t="s">
        <v>54</v>
      </c>
      <c r="C52" s="115" t="s">
        <v>333</v>
      </c>
      <c r="D52" s="129" t="s">
        <v>334</v>
      </c>
      <c r="E52" s="120">
        <v>14210.8</v>
      </c>
      <c r="F52" s="124">
        <v>10500</v>
      </c>
      <c r="G52" s="120">
        <f t="shared" si="0"/>
        <v>73.887465871027672</v>
      </c>
      <c r="H52" s="125"/>
      <c r="I52" s="125"/>
      <c r="J52" s="125"/>
      <c r="K52" s="107"/>
      <c r="L52" s="121"/>
      <c r="M52" s="121"/>
      <c r="N52" s="121"/>
      <c r="O52" s="107"/>
      <c r="P52" s="121"/>
      <c r="Q52" s="121"/>
      <c r="R52" s="121"/>
      <c r="S52" s="107"/>
      <c r="T52" s="121"/>
      <c r="U52" s="121"/>
      <c r="V52" s="121"/>
      <c r="W52" s="107"/>
      <c r="X52" s="121"/>
      <c r="Y52" s="106"/>
      <c r="Z52" s="123"/>
      <c r="AA52" s="123"/>
      <c r="AB52" s="123"/>
    </row>
    <row r="53" spans="1:28" ht="45" customHeight="1" x14ac:dyDescent="0.25">
      <c r="A53" s="140"/>
      <c r="B53" s="118" t="s">
        <v>54</v>
      </c>
      <c r="C53" s="115" t="s">
        <v>335</v>
      </c>
      <c r="D53" s="129" t="s">
        <v>336</v>
      </c>
      <c r="E53" s="120">
        <v>10623.8</v>
      </c>
      <c r="F53" s="124">
        <v>7750</v>
      </c>
      <c r="G53" s="120">
        <f t="shared" si="0"/>
        <v>72.949415463393521</v>
      </c>
      <c r="H53" s="125"/>
      <c r="I53" s="125"/>
      <c r="J53" s="125"/>
      <c r="K53" s="107"/>
      <c r="L53" s="121"/>
      <c r="M53" s="121"/>
      <c r="N53" s="121"/>
      <c r="O53" s="107"/>
      <c r="P53" s="121"/>
      <c r="Q53" s="121"/>
      <c r="R53" s="121"/>
      <c r="S53" s="107"/>
      <c r="T53" s="121"/>
      <c r="U53" s="121"/>
      <c r="V53" s="121"/>
      <c r="W53" s="107"/>
      <c r="X53" s="121"/>
      <c r="Y53" s="106"/>
      <c r="Z53" s="123"/>
      <c r="AA53" s="123"/>
      <c r="AB53" s="123"/>
    </row>
    <row r="54" spans="1:28" ht="57" hidden="1" x14ac:dyDescent="0.2">
      <c r="A54" s="140"/>
      <c r="B54" s="176" t="s">
        <v>267</v>
      </c>
      <c r="C54" s="177" t="s">
        <v>337</v>
      </c>
      <c r="D54" s="178" t="s">
        <v>338</v>
      </c>
      <c r="E54" s="105">
        <v>0</v>
      </c>
      <c r="F54" s="104">
        <f>F55</f>
        <v>0</v>
      </c>
      <c r="G54" s="105">
        <v>0</v>
      </c>
      <c r="H54" s="125"/>
      <c r="I54" s="125"/>
      <c r="J54" s="125"/>
      <c r="K54" s="107"/>
      <c r="L54" s="121"/>
      <c r="M54" s="121"/>
      <c r="N54" s="121"/>
      <c r="O54" s="107"/>
      <c r="P54" s="121"/>
      <c r="Q54" s="121"/>
      <c r="R54" s="121"/>
      <c r="S54" s="107"/>
      <c r="T54" s="121"/>
      <c r="U54" s="121"/>
      <c r="V54" s="121"/>
      <c r="W54" s="107"/>
      <c r="X54" s="121"/>
      <c r="Y54" s="106"/>
      <c r="Z54" s="123"/>
      <c r="AA54" s="123"/>
      <c r="AB54" s="123"/>
    </row>
    <row r="55" spans="1:28" ht="60.75" hidden="1" customHeight="1" x14ac:dyDescent="0.2">
      <c r="A55" s="140"/>
      <c r="B55" s="179" t="s">
        <v>54</v>
      </c>
      <c r="C55" s="180" t="s">
        <v>339</v>
      </c>
      <c r="D55" s="181" t="s">
        <v>340</v>
      </c>
      <c r="E55" s="120">
        <v>0</v>
      </c>
      <c r="F55" s="124">
        <v>0</v>
      </c>
      <c r="G55" s="120">
        <v>0</v>
      </c>
      <c r="H55" s="125"/>
      <c r="I55" s="125"/>
      <c r="J55" s="125"/>
      <c r="K55" s="107"/>
      <c r="L55" s="121"/>
      <c r="M55" s="121"/>
      <c r="N55" s="121"/>
      <c r="O55" s="107"/>
      <c r="P55" s="121"/>
      <c r="Q55" s="121"/>
      <c r="R55" s="121"/>
      <c r="S55" s="107"/>
      <c r="T55" s="121"/>
      <c r="U55" s="121"/>
      <c r="V55" s="121"/>
      <c r="W55" s="107"/>
      <c r="X55" s="121"/>
      <c r="Y55" s="106"/>
      <c r="Z55" s="123"/>
      <c r="AA55" s="123"/>
      <c r="AB55" s="123"/>
    </row>
    <row r="56" spans="1:28" ht="15.75" x14ac:dyDescent="0.25">
      <c r="A56" s="182"/>
      <c r="B56" s="182"/>
      <c r="C56" s="182"/>
      <c r="D56" s="183" t="s">
        <v>341</v>
      </c>
      <c r="E56" s="184">
        <f>E10+E39</f>
        <v>198173.9</v>
      </c>
      <c r="F56" s="184">
        <f>F10+F39</f>
        <v>159422.59999999998</v>
      </c>
      <c r="G56" s="184">
        <f t="shared" si="0"/>
        <v>80.445810472519327</v>
      </c>
    </row>
  </sheetData>
  <mergeCells count="9">
    <mergeCell ref="E1:F1"/>
    <mergeCell ref="E2:F2"/>
    <mergeCell ref="A4:G5"/>
    <mergeCell ref="A7:A9"/>
    <mergeCell ref="B7:C9"/>
    <mergeCell ref="D7:D9"/>
    <mergeCell ref="E7:E9"/>
    <mergeCell ref="F7:F9"/>
    <mergeCell ref="G7:G9"/>
  </mergeCells>
  <printOptions horizontalCentered="1"/>
  <pageMargins left="0.23622047244094491" right="0.23622047244094491" top="0.74803149606299213" bottom="0.74803149606299213" header="0.31496062992125984" footer="0.31496062992125984"/>
  <pageSetup paperSize="15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90"/>
  <sheetViews>
    <sheetView topLeftCell="A368" zoomScale="120" zoomScaleNormal="120" zoomScaleSheetLayoutView="150" workbookViewId="0">
      <selection sqref="A1:K390"/>
    </sheetView>
  </sheetViews>
  <sheetFormatPr defaultRowHeight="12.75" x14ac:dyDescent="0.2"/>
  <cols>
    <col min="1" max="1" width="2.85546875" style="6" customWidth="1"/>
    <col min="2" max="2" width="49.140625" style="231" customWidth="1"/>
    <col min="3" max="3" width="5.5703125" style="231" customWidth="1"/>
    <col min="4" max="4" width="6.7109375" style="232" customWidth="1"/>
    <col min="5" max="5" width="12" style="231" customWidth="1"/>
    <col min="6" max="6" width="8.85546875" style="231" customWidth="1"/>
    <col min="7" max="7" width="6.28515625" style="6" hidden="1" customWidth="1"/>
    <col min="8" max="8" width="11" style="36" customWidth="1"/>
    <col min="9" max="9" width="10.7109375" style="7" hidden="1" customWidth="1"/>
    <col min="10" max="10" width="12.140625" style="231" customWidth="1"/>
    <col min="11" max="11" width="10" style="2" customWidth="1"/>
    <col min="12" max="16384" width="9.140625" style="2"/>
  </cols>
  <sheetData>
    <row r="1" spans="1:11" ht="15.75" customHeight="1" x14ac:dyDescent="0.2"/>
    <row r="2" spans="1:11" ht="15" customHeight="1" x14ac:dyDescent="0.2">
      <c r="E2" s="308" t="s">
        <v>261</v>
      </c>
      <c r="F2" s="308"/>
      <c r="G2" s="308"/>
      <c r="H2" s="308"/>
      <c r="I2" s="308"/>
      <c r="J2" s="309"/>
      <c r="K2" s="309"/>
    </row>
    <row r="3" spans="1:11" ht="13.5" customHeight="1" x14ac:dyDescent="0.2">
      <c r="A3" s="9"/>
      <c r="B3" s="233"/>
      <c r="C3" s="233"/>
      <c r="D3" s="234"/>
      <c r="E3" s="318" t="s">
        <v>394</v>
      </c>
      <c r="F3" s="318"/>
      <c r="G3" s="318"/>
      <c r="H3" s="318"/>
      <c r="I3" s="318"/>
      <c r="J3" s="312"/>
      <c r="K3" s="312"/>
    </row>
    <row r="4" spans="1:11" ht="35.25" customHeight="1" x14ac:dyDescent="0.2">
      <c r="A4" s="310" t="s">
        <v>350</v>
      </c>
      <c r="B4" s="311"/>
      <c r="C4" s="311"/>
      <c r="D4" s="311"/>
      <c r="E4" s="311"/>
      <c r="F4" s="311"/>
      <c r="G4" s="311"/>
      <c r="H4" s="311"/>
      <c r="I4" s="311"/>
      <c r="J4" s="311"/>
    </row>
    <row r="5" spans="1:11" ht="24" customHeight="1" x14ac:dyDescent="0.2">
      <c r="A5" s="313" t="s">
        <v>391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</row>
    <row r="6" spans="1:11" ht="7.5" customHeight="1" x14ac:dyDescent="0.2">
      <c r="A6" s="9"/>
      <c r="B6" s="235"/>
      <c r="C6" s="235"/>
      <c r="D6" s="235"/>
      <c r="E6" s="235"/>
      <c r="F6" s="235"/>
      <c r="G6" s="54"/>
      <c r="H6" s="54"/>
      <c r="I6" s="54"/>
      <c r="J6" s="235"/>
      <c r="K6" s="54"/>
    </row>
    <row r="7" spans="1:11" s="1" customFormat="1" ht="11.25" hidden="1" customHeight="1" x14ac:dyDescent="0.2">
      <c r="A7" s="28"/>
      <c r="B7" s="307"/>
      <c r="C7" s="307"/>
      <c r="D7" s="307"/>
      <c r="E7" s="307"/>
      <c r="F7" s="307"/>
      <c r="G7" s="307"/>
      <c r="H7" s="307"/>
      <c r="I7" s="27"/>
      <c r="J7" s="273"/>
    </row>
    <row r="8" spans="1:11" s="3" customFormat="1" ht="16.5" customHeight="1" x14ac:dyDescent="0.2">
      <c r="A8" s="8"/>
      <c r="B8" s="236"/>
      <c r="C8" s="236"/>
      <c r="D8" s="234"/>
      <c r="E8" s="234"/>
      <c r="F8" s="237"/>
      <c r="G8" s="10"/>
      <c r="I8" s="11"/>
      <c r="J8" s="274"/>
      <c r="K8" s="33" t="s">
        <v>70</v>
      </c>
    </row>
    <row r="9" spans="1:11" s="4" customFormat="1" ht="17.25" hidden="1" customHeight="1" x14ac:dyDescent="0.2">
      <c r="A9" s="12"/>
      <c r="B9" s="238"/>
      <c r="C9" s="238"/>
      <c r="D9" s="239"/>
      <c r="E9" s="239"/>
      <c r="F9" s="240"/>
      <c r="G9" s="13"/>
      <c r="H9" s="34"/>
      <c r="I9" s="14"/>
      <c r="J9" s="275"/>
    </row>
    <row r="10" spans="1:11" s="20" customFormat="1" ht="45" x14ac:dyDescent="0.2">
      <c r="A10" s="38" t="s">
        <v>0</v>
      </c>
      <c r="B10" s="241" t="s">
        <v>48</v>
      </c>
      <c r="C10" s="241" t="s">
        <v>49</v>
      </c>
      <c r="D10" s="242" t="s">
        <v>50</v>
      </c>
      <c r="E10" s="243" t="s">
        <v>51</v>
      </c>
      <c r="F10" s="243" t="s">
        <v>52</v>
      </c>
      <c r="G10" s="39" t="s">
        <v>53</v>
      </c>
      <c r="H10" s="35" t="s">
        <v>373</v>
      </c>
      <c r="I10" s="15" t="s">
        <v>69</v>
      </c>
      <c r="J10" s="276" t="s">
        <v>392</v>
      </c>
      <c r="K10" s="46" t="s">
        <v>204</v>
      </c>
    </row>
    <row r="11" spans="1:11" s="4" customFormat="1" ht="67.5" customHeight="1" x14ac:dyDescent="0.2">
      <c r="A11" s="26" t="s">
        <v>221</v>
      </c>
      <c r="B11" s="244" t="s">
        <v>351</v>
      </c>
      <c r="C11" s="245" t="s">
        <v>55</v>
      </c>
      <c r="D11" s="246"/>
      <c r="E11" s="246"/>
      <c r="F11" s="246"/>
      <c r="G11" s="26"/>
      <c r="H11" s="29">
        <f>SUM(H12)</f>
        <v>7330.4</v>
      </c>
      <c r="I11" s="16" t="e">
        <f>#REF!</f>
        <v>#REF!</v>
      </c>
      <c r="J11" s="277">
        <f>SUM(J12)</f>
        <v>4695.2000000000007</v>
      </c>
      <c r="K11" s="47">
        <f>SUM(J11/H11*100)</f>
        <v>64.051074975444735</v>
      </c>
    </row>
    <row r="12" spans="1:11" s="4" customFormat="1" ht="14.25" x14ac:dyDescent="0.2">
      <c r="A12" s="26"/>
      <c r="B12" s="247" t="s">
        <v>98</v>
      </c>
      <c r="C12" s="245" t="s">
        <v>55</v>
      </c>
      <c r="D12" s="246" t="s">
        <v>1</v>
      </c>
      <c r="E12" s="246"/>
      <c r="F12" s="246"/>
      <c r="G12" s="26"/>
      <c r="H12" s="29">
        <f>SUM(H13+H28)</f>
        <v>7330.4</v>
      </c>
      <c r="I12" s="16"/>
      <c r="J12" s="277">
        <f>SUM(J13+J28)</f>
        <v>4695.2000000000007</v>
      </c>
      <c r="K12" s="47">
        <f>SUM(J12/H12*100)</f>
        <v>64.051074975444735</v>
      </c>
    </row>
    <row r="13" spans="1:11" s="4" customFormat="1" ht="42" customHeight="1" x14ac:dyDescent="0.2">
      <c r="A13" s="40"/>
      <c r="B13" s="244" t="s">
        <v>57</v>
      </c>
      <c r="C13" s="245" t="s">
        <v>55</v>
      </c>
      <c r="D13" s="246" t="s">
        <v>2</v>
      </c>
      <c r="E13" s="246"/>
      <c r="F13" s="246"/>
      <c r="G13" s="26"/>
      <c r="H13" s="29">
        <f>H14</f>
        <v>1787.4</v>
      </c>
      <c r="I13" s="16" t="e">
        <f>I14</f>
        <v>#REF!</v>
      </c>
      <c r="J13" s="277">
        <f>J14</f>
        <v>1232.3000000000002</v>
      </c>
      <c r="K13" s="47">
        <f>SUM(J13/H13*100)</f>
        <v>68.943717131028308</v>
      </c>
    </row>
    <row r="14" spans="1:11" s="4" customFormat="1" ht="15" x14ac:dyDescent="0.2">
      <c r="A14" s="40"/>
      <c r="B14" s="248" t="s">
        <v>56</v>
      </c>
      <c r="C14" s="249" t="s">
        <v>55</v>
      </c>
      <c r="D14" s="250" t="s">
        <v>2</v>
      </c>
      <c r="E14" s="250" t="s">
        <v>172</v>
      </c>
      <c r="F14" s="250"/>
      <c r="G14" s="25"/>
      <c r="H14" s="29">
        <f>SUM(H15+H23)</f>
        <v>1787.4</v>
      </c>
      <c r="I14" s="17" t="e">
        <f>#REF!</f>
        <v>#REF!</v>
      </c>
      <c r="J14" s="277">
        <f>J15+J23</f>
        <v>1232.3000000000002</v>
      </c>
      <c r="K14" s="47">
        <f t="shared" ref="K14:K24" si="0">SUM(J14/H14*100)</f>
        <v>68.943717131028308</v>
      </c>
    </row>
    <row r="15" spans="1:11" s="4" customFormat="1" ht="68.25" customHeight="1" x14ac:dyDescent="0.2">
      <c r="A15" s="40"/>
      <c r="B15" s="248" t="s">
        <v>113</v>
      </c>
      <c r="C15" s="249" t="s">
        <v>55</v>
      </c>
      <c r="D15" s="250" t="s">
        <v>2</v>
      </c>
      <c r="E15" s="250" t="s">
        <v>172</v>
      </c>
      <c r="F15" s="246" t="s">
        <v>108</v>
      </c>
      <c r="G15" s="25"/>
      <c r="H15" s="30">
        <f>H16</f>
        <v>1772.4</v>
      </c>
      <c r="I15" s="17">
        <f>SUM(I18:I21)</f>
        <v>732</v>
      </c>
      <c r="J15" s="278">
        <f>J16</f>
        <v>1223.4000000000001</v>
      </c>
      <c r="K15" s="48">
        <f t="shared" si="0"/>
        <v>69.025050778605276</v>
      </c>
    </row>
    <row r="16" spans="1:11" s="4" customFormat="1" ht="26.25" customHeight="1" x14ac:dyDescent="0.2">
      <c r="A16" s="40"/>
      <c r="B16" s="248" t="s">
        <v>92</v>
      </c>
      <c r="C16" s="249" t="s">
        <v>55</v>
      </c>
      <c r="D16" s="250" t="s">
        <v>2</v>
      </c>
      <c r="E16" s="250" t="s">
        <v>172</v>
      </c>
      <c r="F16" s="246" t="s">
        <v>90</v>
      </c>
      <c r="G16" s="25"/>
      <c r="H16" s="30">
        <v>1772.4</v>
      </c>
      <c r="I16" s="17">
        <f>SUM(I19:I22)</f>
        <v>885</v>
      </c>
      <c r="J16" s="278">
        <v>1223.4000000000001</v>
      </c>
      <c r="K16" s="48">
        <f t="shared" si="0"/>
        <v>69.025050778605276</v>
      </c>
    </row>
    <row r="17" spans="1:11" s="4" customFormat="1" ht="27.75" hidden="1" customHeight="1" x14ac:dyDescent="0.2">
      <c r="A17" s="40"/>
      <c r="B17" s="248" t="s">
        <v>191</v>
      </c>
      <c r="C17" s="249" t="s">
        <v>55</v>
      </c>
      <c r="D17" s="250" t="s">
        <v>2</v>
      </c>
      <c r="E17" s="250" t="s">
        <v>172</v>
      </c>
      <c r="F17" s="250" t="s">
        <v>82</v>
      </c>
      <c r="G17" s="25"/>
      <c r="H17" s="30">
        <f>H18</f>
        <v>942.5</v>
      </c>
      <c r="I17" s="17"/>
      <c r="J17" s="278">
        <v>1012.1</v>
      </c>
      <c r="K17" s="48">
        <f t="shared" si="0"/>
        <v>107.38461538461539</v>
      </c>
    </row>
    <row r="18" spans="1:11" s="4" customFormat="1" ht="21.75" hidden="1" customHeight="1" x14ac:dyDescent="0.2">
      <c r="A18" s="40"/>
      <c r="B18" s="248" t="s">
        <v>44</v>
      </c>
      <c r="C18" s="250" t="s">
        <v>55</v>
      </c>
      <c r="D18" s="250" t="s">
        <v>2</v>
      </c>
      <c r="E18" s="250" t="s">
        <v>172</v>
      </c>
      <c r="F18" s="250" t="s">
        <v>82</v>
      </c>
      <c r="G18" s="26" t="s">
        <v>37</v>
      </c>
      <c r="H18" s="30">
        <f>H19</f>
        <v>942.5</v>
      </c>
      <c r="I18" s="17"/>
      <c r="J18" s="278">
        <f>J19</f>
        <v>226.3</v>
      </c>
      <c r="K18" s="48">
        <f t="shared" si="0"/>
        <v>24.010610079575599</v>
      </c>
    </row>
    <row r="19" spans="1:11" s="4" customFormat="1" ht="20.25" hidden="1" customHeight="1" x14ac:dyDescent="0.2">
      <c r="A19" s="40"/>
      <c r="B19" s="248" t="s">
        <v>3</v>
      </c>
      <c r="C19" s="250" t="s">
        <v>55</v>
      </c>
      <c r="D19" s="250" t="s">
        <v>2</v>
      </c>
      <c r="E19" s="250" t="s">
        <v>172</v>
      </c>
      <c r="F19" s="250" t="s">
        <v>82</v>
      </c>
      <c r="G19" s="25" t="s">
        <v>4</v>
      </c>
      <c r="H19" s="30">
        <v>942.5</v>
      </c>
      <c r="I19" s="17">
        <v>732</v>
      </c>
      <c r="J19" s="278">
        <v>226.3</v>
      </c>
      <c r="K19" s="48">
        <f t="shared" si="0"/>
        <v>24.010610079575599</v>
      </c>
    </row>
    <row r="20" spans="1:11" s="4" customFormat="1" ht="43.5" hidden="1" customHeight="1" x14ac:dyDescent="0.2">
      <c r="A20" s="40"/>
      <c r="B20" s="248" t="s">
        <v>188</v>
      </c>
      <c r="C20" s="250" t="s">
        <v>55</v>
      </c>
      <c r="D20" s="250" t="s">
        <v>2</v>
      </c>
      <c r="E20" s="250" t="s">
        <v>172</v>
      </c>
      <c r="F20" s="246" t="s">
        <v>189</v>
      </c>
      <c r="G20" s="25"/>
      <c r="H20" s="30">
        <f>H22</f>
        <v>271.60000000000002</v>
      </c>
      <c r="I20" s="17"/>
      <c r="J20" s="278">
        <v>260.89999999999998</v>
      </c>
      <c r="K20" s="48">
        <f t="shared" si="0"/>
        <v>96.060382916053001</v>
      </c>
    </row>
    <row r="21" spans="1:11" s="4" customFormat="1" ht="22.5" hidden="1" customHeight="1" x14ac:dyDescent="0.2">
      <c r="A21" s="40"/>
      <c r="B21" s="248" t="s">
        <v>44</v>
      </c>
      <c r="C21" s="250" t="s">
        <v>55</v>
      </c>
      <c r="D21" s="250" t="s">
        <v>2</v>
      </c>
      <c r="E21" s="250" t="s">
        <v>172</v>
      </c>
      <c r="F21" s="250" t="s">
        <v>189</v>
      </c>
      <c r="G21" s="26" t="s">
        <v>37</v>
      </c>
      <c r="H21" s="30">
        <f>H22</f>
        <v>271.60000000000002</v>
      </c>
      <c r="I21" s="17"/>
      <c r="J21" s="278">
        <f>J22</f>
        <v>51.3</v>
      </c>
      <c r="K21" s="48">
        <f t="shared" si="0"/>
        <v>18.8880706921944</v>
      </c>
    </row>
    <row r="22" spans="1:11" s="4" customFormat="1" ht="18.75" hidden="1" customHeight="1" x14ac:dyDescent="0.2">
      <c r="A22" s="40"/>
      <c r="B22" s="248" t="s">
        <v>43</v>
      </c>
      <c r="C22" s="250" t="s">
        <v>55</v>
      </c>
      <c r="D22" s="250" t="s">
        <v>2</v>
      </c>
      <c r="E22" s="250" t="s">
        <v>172</v>
      </c>
      <c r="F22" s="250" t="s">
        <v>189</v>
      </c>
      <c r="G22" s="25" t="s">
        <v>5</v>
      </c>
      <c r="H22" s="30">
        <v>271.60000000000002</v>
      </c>
      <c r="I22" s="17">
        <v>153</v>
      </c>
      <c r="J22" s="278">
        <v>51.3</v>
      </c>
      <c r="K22" s="48">
        <f t="shared" si="0"/>
        <v>18.8880706921944</v>
      </c>
    </row>
    <row r="23" spans="1:11" s="4" customFormat="1" ht="27.75" customHeight="1" x14ac:dyDescent="0.2">
      <c r="A23" s="40"/>
      <c r="B23" s="251" t="s">
        <v>242</v>
      </c>
      <c r="C23" s="250" t="s">
        <v>55</v>
      </c>
      <c r="D23" s="250" t="s">
        <v>2</v>
      </c>
      <c r="E23" s="250" t="s">
        <v>172</v>
      </c>
      <c r="F23" s="252">
        <v>200</v>
      </c>
      <c r="G23" s="25"/>
      <c r="H23" s="30">
        <f>H24</f>
        <v>15</v>
      </c>
      <c r="I23" s="17"/>
      <c r="J23" s="278">
        <f>J24</f>
        <v>8.9</v>
      </c>
      <c r="K23" s="48">
        <f t="shared" si="0"/>
        <v>59.333333333333336</v>
      </c>
    </row>
    <row r="24" spans="1:11" s="4" customFormat="1" ht="25.5" x14ac:dyDescent="0.2">
      <c r="A24" s="40"/>
      <c r="B24" s="248" t="s">
        <v>127</v>
      </c>
      <c r="C24" s="250" t="s">
        <v>55</v>
      </c>
      <c r="D24" s="250" t="s">
        <v>2</v>
      </c>
      <c r="E24" s="250" t="s">
        <v>172</v>
      </c>
      <c r="F24" s="246" t="s">
        <v>91</v>
      </c>
      <c r="G24" s="25"/>
      <c r="H24" s="30">
        <v>15</v>
      </c>
      <c r="I24" s="17"/>
      <c r="J24" s="278">
        <v>8.9</v>
      </c>
      <c r="K24" s="48">
        <f t="shared" si="0"/>
        <v>59.333333333333336</v>
      </c>
    </row>
    <row r="25" spans="1:11" s="4" customFormat="1" ht="27.75" hidden="1" customHeight="1" x14ac:dyDescent="0.2">
      <c r="A25" s="40"/>
      <c r="B25" s="248" t="s">
        <v>133</v>
      </c>
      <c r="C25" s="250" t="s">
        <v>55</v>
      </c>
      <c r="D25" s="250" t="s">
        <v>2</v>
      </c>
      <c r="E25" s="250" t="s">
        <v>172</v>
      </c>
      <c r="F25" s="250" t="s">
        <v>74</v>
      </c>
      <c r="G25" s="25"/>
      <c r="H25" s="30">
        <f>H27</f>
        <v>7.2</v>
      </c>
      <c r="I25" s="17"/>
      <c r="J25" s="279"/>
      <c r="K25" s="44"/>
    </row>
    <row r="26" spans="1:11" s="4" customFormat="1" ht="14.25" hidden="1" customHeight="1" x14ac:dyDescent="0.2">
      <c r="A26" s="40"/>
      <c r="B26" s="253" t="s">
        <v>137</v>
      </c>
      <c r="C26" s="250" t="s">
        <v>55</v>
      </c>
      <c r="D26" s="250" t="s">
        <v>2</v>
      </c>
      <c r="E26" s="250" t="s">
        <v>172</v>
      </c>
      <c r="F26" s="250" t="s">
        <v>74</v>
      </c>
      <c r="G26" s="26" t="s">
        <v>38</v>
      </c>
      <c r="H26" s="30">
        <f>H27</f>
        <v>7.2</v>
      </c>
      <c r="I26" s="17"/>
      <c r="J26" s="279"/>
      <c r="K26" s="44"/>
    </row>
    <row r="27" spans="1:11" s="4" customFormat="1" ht="15" hidden="1" x14ac:dyDescent="0.2">
      <c r="A27" s="40"/>
      <c r="B27" s="248" t="s">
        <v>6</v>
      </c>
      <c r="C27" s="250" t="s">
        <v>55</v>
      </c>
      <c r="D27" s="250" t="s">
        <v>2</v>
      </c>
      <c r="E27" s="250" t="s">
        <v>172</v>
      </c>
      <c r="F27" s="250" t="s">
        <v>74</v>
      </c>
      <c r="G27" s="25" t="s">
        <v>7</v>
      </c>
      <c r="H27" s="30">
        <v>7.2</v>
      </c>
      <c r="I27" s="17">
        <v>68</v>
      </c>
      <c r="J27" s="279"/>
      <c r="K27" s="44"/>
    </row>
    <row r="28" spans="1:11" s="4" customFormat="1" ht="50.25" customHeight="1" x14ac:dyDescent="0.2">
      <c r="A28" s="40"/>
      <c r="B28" s="247" t="s">
        <v>61</v>
      </c>
      <c r="C28" s="245" t="s">
        <v>55</v>
      </c>
      <c r="D28" s="246" t="s">
        <v>8</v>
      </c>
      <c r="E28" s="246"/>
      <c r="F28" s="246"/>
      <c r="G28" s="26"/>
      <c r="H28" s="29">
        <f>SUM(H29+H32+H47+H50)</f>
        <v>5543</v>
      </c>
      <c r="I28" s="16" t="e">
        <f>SUM(I32)+#REF!</f>
        <v>#REF!</v>
      </c>
      <c r="J28" s="277">
        <f>SUM(J29+J32+J50+J47)</f>
        <v>3462.9</v>
      </c>
      <c r="K28" s="47">
        <f t="shared" ref="K28:K46" si="1">SUM(J28/H28*100)</f>
        <v>62.473389861086062</v>
      </c>
    </row>
    <row r="29" spans="1:11" s="59" customFormat="1" ht="27.75" customHeight="1" x14ac:dyDescent="0.2">
      <c r="A29" s="55"/>
      <c r="B29" s="189" t="s">
        <v>239</v>
      </c>
      <c r="C29" s="254" t="s">
        <v>55</v>
      </c>
      <c r="D29" s="190" t="s">
        <v>8</v>
      </c>
      <c r="E29" s="190" t="s">
        <v>240</v>
      </c>
      <c r="F29" s="190"/>
      <c r="G29" s="49"/>
      <c r="H29" s="51">
        <f t="shared" ref="H29:J30" si="2">SUM(H30)</f>
        <v>1488.8</v>
      </c>
      <c r="I29" s="58" t="e">
        <f t="shared" si="2"/>
        <v>#REF!</v>
      </c>
      <c r="J29" s="195">
        <f t="shared" si="2"/>
        <v>1018.9</v>
      </c>
      <c r="K29" s="48">
        <f t="shared" si="1"/>
        <v>68.437667920472862</v>
      </c>
    </row>
    <row r="30" spans="1:11" s="59" customFormat="1" ht="63.75" x14ac:dyDescent="0.2">
      <c r="A30" s="55"/>
      <c r="B30" s="191" t="s">
        <v>112</v>
      </c>
      <c r="C30" s="203" t="s">
        <v>55</v>
      </c>
      <c r="D30" s="192" t="s">
        <v>8</v>
      </c>
      <c r="E30" s="192" t="s">
        <v>240</v>
      </c>
      <c r="F30" s="190" t="s">
        <v>108</v>
      </c>
      <c r="G30" s="50"/>
      <c r="H30" s="52">
        <f t="shared" si="2"/>
        <v>1488.8</v>
      </c>
      <c r="I30" s="60" t="e">
        <f t="shared" si="2"/>
        <v>#REF!</v>
      </c>
      <c r="J30" s="198">
        <f>J31</f>
        <v>1018.9</v>
      </c>
      <c r="K30" s="48">
        <f t="shared" si="1"/>
        <v>68.437667920472862</v>
      </c>
    </row>
    <row r="31" spans="1:11" s="59" customFormat="1" ht="25.5" x14ac:dyDescent="0.2">
      <c r="A31" s="55"/>
      <c r="B31" s="191" t="s">
        <v>92</v>
      </c>
      <c r="C31" s="203" t="s">
        <v>55</v>
      </c>
      <c r="D31" s="192" t="s">
        <v>8</v>
      </c>
      <c r="E31" s="192" t="s">
        <v>240</v>
      </c>
      <c r="F31" s="190" t="s">
        <v>90</v>
      </c>
      <c r="G31" s="50"/>
      <c r="H31" s="52">
        <v>1488.8</v>
      </c>
      <c r="I31" s="60" t="e">
        <f>I32+I37</f>
        <v>#REF!</v>
      </c>
      <c r="J31" s="280">
        <v>1018.9</v>
      </c>
      <c r="K31" s="48">
        <f t="shared" si="1"/>
        <v>68.437667920472862</v>
      </c>
    </row>
    <row r="32" spans="1:11" s="4" customFormat="1" ht="25.5" x14ac:dyDescent="0.2">
      <c r="A32" s="40"/>
      <c r="B32" s="244" t="s">
        <v>83</v>
      </c>
      <c r="C32" s="245" t="s">
        <v>55</v>
      </c>
      <c r="D32" s="246" t="s">
        <v>8</v>
      </c>
      <c r="E32" s="246" t="s">
        <v>173</v>
      </c>
      <c r="F32" s="246"/>
      <c r="G32" s="26"/>
      <c r="H32" s="29">
        <f>SUM(H33+H43)+H45</f>
        <v>3568.6</v>
      </c>
      <c r="I32" s="16" t="e">
        <f>SUM(#REF!)</f>
        <v>#REF!</v>
      </c>
      <c r="J32" s="277">
        <f>SUM(J33+J43)+J45</f>
        <v>2322</v>
      </c>
      <c r="K32" s="47">
        <f t="shared" si="1"/>
        <v>65.067533486521327</v>
      </c>
    </row>
    <row r="33" spans="1:11" s="4" customFormat="1" ht="63.75" x14ac:dyDescent="0.2">
      <c r="A33" s="40"/>
      <c r="B33" s="248" t="s">
        <v>112</v>
      </c>
      <c r="C33" s="249" t="s">
        <v>55</v>
      </c>
      <c r="D33" s="250" t="s">
        <v>8</v>
      </c>
      <c r="E33" s="250" t="s">
        <v>173</v>
      </c>
      <c r="F33" s="246" t="s">
        <v>108</v>
      </c>
      <c r="G33" s="25"/>
      <c r="H33" s="30">
        <f>H34</f>
        <v>3353.5</v>
      </c>
      <c r="I33" s="17">
        <f>SUM(I36:I41)</f>
        <v>441</v>
      </c>
      <c r="J33" s="278">
        <f>J34</f>
        <v>2186.9</v>
      </c>
      <c r="K33" s="48">
        <f t="shared" si="1"/>
        <v>65.212464589235125</v>
      </c>
    </row>
    <row r="34" spans="1:11" s="4" customFormat="1" ht="28.5" customHeight="1" x14ac:dyDescent="0.2">
      <c r="A34" s="40"/>
      <c r="B34" s="248" t="s">
        <v>92</v>
      </c>
      <c r="C34" s="249" t="s">
        <v>55</v>
      </c>
      <c r="D34" s="250" t="s">
        <v>8</v>
      </c>
      <c r="E34" s="250" t="s">
        <v>173</v>
      </c>
      <c r="F34" s="246" t="s">
        <v>90</v>
      </c>
      <c r="G34" s="25"/>
      <c r="H34" s="30">
        <v>3353.5</v>
      </c>
      <c r="I34" s="17">
        <f>SUM(I37:I42)</f>
        <v>590</v>
      </c>
      <c r="J34" s="278">
        <v>2186.9</v>
      </c>
      <c r="K34" s="48">
        <f t="shared" si="1"/>
        <v>65.212464589235125</v>
      </c>
    </row>
    <row r="35" spans="1:11" s="4" customFormat="1" ht="26.25" hidden="1" customHeight="1" x14ac:dyDescent="0.2">
      <c r="A35" s="40"/>
      <c r="B35" s="248" t="s">
        <v>191</v>
      </c>
      <c r="C35" s="250" t="s">
        <v>55</v>
      </c>
      <c r="D35" s="250" t="s">
        <v>8</v>
      </c>
      <c r="E35" s="250" t="s">
        <v>173</v>
      </c>
      <c r="F35" s="246" t="s">
        <v>82</v>
      </c>
      <c r="G35" s="25"/>
      <c r="H35" s="30">
        <f>H37</f>
        <v>1885</v>
      </c>
      <c r="I35" s="17"/>
      <c r="J35" s="278" t="e">
        <f>J36+J40</f>
        <v>#REF!</v>
      </c>
      <c r="K35" s="48" t="e">
        <f t="shared" si="1"/>
        <v>#REF!</v>
      </c>
    </row>
    <row r="36" spans="1:11" s="4" customFormat="1" ht="15" hidden="1" x14ac:dyDescent="0.2">
      <c r="A36" s="40"/>
      <c r="B36" s="248" t="s">
        <v>44</v>
      </c>
      <c r="C36" s="250" t="s">
        <v>55</v>
      </c>
      <c r="D36" s="250" t="s">
        <v>8</v>
      </c>
      <c r="E36" s="250" t="s">
        <v>173</v>
      </c>
      <c r="F36" s="250" t="s">
        <v>82</v>
      </c>
      <c r="G36" s="26" t="s">
        <v>37</v>
      </c>
      <c r="H36" s="30">
        <f>H37</f>
        <v>1885</v>
      </c>
      <c r="I36" s="17"/>
      <c r="J36" s="278" t="e">
        <f>J37+J41</f>
        <v>#REF!</v>
      </c>
      <c r="K36" s="48" t="e">
        <f t="shared" si="1"/>
        <v>#REF!</v>
      </c>
    </row>
    <row r="37" spans="1:11" s="4" customFormat="1" ht="14.25" hidden="1" customHeight="1" x14ac:dyDescent="0.2">
      <c r="A37" s="40"/>
      <c r="B37" s="248" t="s">
        <v>3</v>
      </c>
      <c r="C37" s="250" t="s">
        <v>55</v>
      </c>
      <c r="D37" s="250" t="s">
        <v>8</v>
      </c>
      <c r="E37" s="250" t="s">
        <v>173</v>
      </c>
      <c r="F37" s="250" t="s">
        <v>82</v>
      </c>
      <c r="G37" s="25" t="s">
        <v>4</v>
      </c>
      <c r="H37" s="30">
        <v>1885</v>
      </c>
      <c r="I37" s="17">
        <v>440</v>
      </c>
      <c r="J37" s="278" t="e">
        <f>J38+J42</f>
        <v>#REF!</v>
      </c>
      <c r="K37" s="48" t="e">
        <f t="shared" si="1"/>
        <v>#REF!</v>
      </c>
    </row>
    <row r="38" spans="1:11" s="4" customFormat="1" ht="36.75" hidden="1" customHeight="1" x14ac:dyDescent="0.2">
      <c r="A38" s="40"/>
      <c r="B38" s="248" t="s">
        <v>195</v>
      </c>
      <c r="C38" s="250" t="s">
        <v>55</v>
      </c>
      <c r="D38" s="250" t="s">
        <v>8</v>
      </c>
      <c r="E38" s="250" t="s">
        <v>173</v>
      </c>
      <c r="F38" s="250" t="s">
        <v>194</v>
      </c>
      <c r="G38" s="25"/>
      <c r="H38" s="30">
        <f>H39</f>
        <v>0.5</v>
      </c>
      <c r="I38" s="17"/>
      <c r="J38" s="278" t="e">
        <f>J39+J43</f>
        <v>#REF!</v>
      </c>
      <c r="K38" s="48" t="e">
        <f t="shared" si="1"/>
        <v>#REF!</v>
      </c>
    </row>
    <row r="39" spans="1:11" s="4" customFormat="1" ht="14.25" hidden="1" customHeight="1" x14ac:dyDescent="0.2">
      <c r="A39" s="40"/>
      <c r="B39" s="248" t="s">
        <v>201</v>
      </c>
      <c r="C39" s="250" t="s">
        <v>55</v>
      </c>
      <c r="D39" s="250" t="s">
        <v>8</v>
      </c>
      <c r="E39" s="250" t="s">
        <v>173</v>
      </c>
      <c r="F39" s="250" t="s">
        <v>194</v>
      </c>
      <c r="G39" s="25" t="s">
        <v>200</v>
      </c>
      <c r="H39" s="30">
        <v>0.5</v>
      </c>
      <c r="I39" s="17"/>
      <c r="J39" s="278" t="e">
        <f>J40+J44</f>
        <v>#REF!</v>
      </c>
      <c r="K39" s="48" t="e">
        <f t="shared" si="1"/>
        <v>#REF!</v>
      </c>
    </row>
    <row r="40" spans="1:11" s="4" customFormat="1" ht="39.75" hidden="1" customHeight="1" x14ac:dyDescent="0.2">
      <c r="A40" s="40"/>
      <c r="B40" s="248" t="s">
        <v>188</v>
      </c>
      <c r="C40" s="250" t="s">
        <v>55</v>
      </c>
      <c r="D40" s="250" t="s">
        <v>8</v>
      </c>
      <c r="E40" s="250" t="s">
        <v>173</v>
      </c>
      <c r="F40" s="246" t="s">
        <v>189</v>
      </c>
      <c r="G40" s="25"/>
      <c r="H40" s="30">
        <f>SUM(H41)</f>
        <v>569.29999999999995</v>
      </c>
      <c r="I40" s="17">
        <v>1</v>
      </c>
      <c r="J40" s="278" t="e">
        <f>J41+#REF!</f>
        <v>#REF!</v>
      </c>
      <c r="K40" s="48" t="e">
        <f t="shared" si="1"/>
        <v>#REF!</v>
      </c>
    </row>
    <row r="41" spans="1:11" s="4" customFormat="1" ht="15.75" hidden="1" customHeight="1" x14ac:dyDescent="0.2">
      <c r="A41" s="40"/>
      <c r="B41" s="248" t="s">
        <v>44</v>
      </c>
      <c r="C41" s="250" t="s">
        <v>55</v>
      </c>
      <c r="D41" s="250" t="s">
        <v>8</v>
      </c>
      <c r="E41" s="250" t="s">
        <v>173</v>
      </c>
      <c r="F41" s="250" t="s">
        <v>189</v>
      </c>
      <c r="G41" s="26" t="s">
        <v>37</v>
      </c>
      <c r="H41" s="30">
        <f>H42</f>
        <v>569.29999999999995</v>
      </c>
      <c r="I41" s="17"/>
      <c r="J41" s="278" t="e">
        <f>J42+#REF!</f>
        <v>#REF!</v>
      </c>
      <c r="K41" s="48" t="e">
        <f t="shared" si="1"/>
        <v>#REF!</v>
      </c>
    </row>
    <row r="42" spans="1:11" s="4" customFormat="1" ht="15.75" hidden="1" customHeight="1" x14ac:dyDescent="0.2">
      <c r="A42" s="40"/>
      <c r="B42" s="248" t="s">
        <v>43</v>
      </c>
      <c r="C42" s="250" t="s">
        <v>55</v>
      </c>
      <c r="D42" s="250" t="s">
        <v>8</v>
      </c>
      <c r="E42" s="250" t="s">
        <v>173</v>
      </c>
      <c r="F42" s="250" t="s">
        <v>189</v>
      </c>
      <c r="G42" s="25" t="s">
        <v>5</v>
      </c>
      <c r="H42" s="30">
        <v>569.29999999999995</v>
      </c>
      <c r="I42" s="17">
        <v>149</v>
      </c>
      <c r="J42" s="278" t="e">
        <f>J43+#REF!</f>
        <v>#REF!</v>
      </c>
      <c r="K42" s="48" t="e">
        <f t="shared" si="1"/>
        <v>#REF!</v>
      </c>
    </row>
    <row r="43" spans="1:11" s="4" customFormat="1" ht="26.25" customHeight="1" x14ac:dyDescent="0.2">
      <c r="A43" s="40"/>
      <c r="B43" s="248" t="s">
        <v>242</v>
      </c>
      <c r="C43" s="250" t="s">
        <v>55</v>
      </c>
      <c r="D43" s="250" t="s">
        <v>8</v>
      </c>
      <c r="E43" s="250" t="s">
        <v>173</v>
      </c>
      <c r="F43" s="246" t="s">
        <v>36</v>
      </c>
      <c r="G43" s="25"/>
      <c r="H43" s="30">
        <f>H44</f>
        <v>215</v>
      </c>
      <c r="I43" s="17"/>
      <c r="J43" s="278">
        <f>J44</f>
        <v>135.1</v>
      </c>
      <c r="K43" s="48">
        <f t="shared" si="1"/>
        <v>62.837209302325583</v>
      </c>
    </row>
    <row r="44" spans="1:11" s="4" customFormat="1" ht="27" customHeight="1" x14ac:dyDescent="0.2">
      <c r="A44" s="40"/>
      <c r="B44" s="248" t="s">
        <v>127</v>
      </c>
      <c r="C44" s="250" t="s">
        <v>55</v>
      </c>
      <c r="D44" s="250" t="s">
        <v>8</v>
      </c>
      <c r="E44" s="250" t="s">
        <v>173</v>
      </c>
      <c r="F44" s="246" t="s">
        <v>91</v>
      </c>
      <c r="G44" s="25"/>
      <c r="H44" s="30">
        <v>215</v>
      </c>
      <c r="I44" s="17">
        <v>31</v>
      </c>
      <c r="J44" s="278">
        <v>135.1</v>
      </c>
      <c r="K44" s="48">
        <f t="shared" si="1"/>
        <v>62.837209302325583</v>
      </c>
    </row>
    <row r="45" spans="1:11" s="4" customFormat="1" ht="16.5" customHeight="1" x14ac:dyDescent="0.2">
      <c r="A45" s="40"/>
      <c r="B45" s="248" t="s">
        <v>110</v>
      </c>
      <c r="C45" s="250" t="s">
        <v>55</v>
      </c>
      <c r="D45" s="250" t="s">
        <v>8</v>
      </c>
      <c r="E45" s="250" t="s">
        <v>173</v>
      </c>
      <c r="F45" s="246" t="s">
        <v>109</v>
      </c>
      <c r="G45" s="25"/>
      <c r="H45" s="30">
        <f>H46</f>
        <v>0.1</v>
      </c>
      <c r="I45" s="17"/>
      <c r="J45" s="278">
        <f>J46</f>
        <v>0</v>
      </c>
      <c r="K45" s="48">
        <f t="shared" si="1"/>
        <v>0</v>
      </c>
    </row>
    <row r="46" spans="1:11" s="4" customFormat="1" ht="14.25" customHeight="1" x14ac:dyDescent="0.2">
      <c r="A46" s="40"/>
      <c r="B46" s="248" t="s">
        <v>93</v>
      </c>
      <c r="C46" s="250" t="s">
        <v>55</v>
      </c>
      <c r="D46" s="250" t="s">
        <v>8</v>
      </c>
      <c r="E46" s="250" t="s">
        <v>173</v>
      </c>
      <c r="F46" s="246" t="s">
        <v>94</v>
      </c>
      <c r="G46" s="25"/>
      <c r="H46" s="30">
        <v>0.1</v>
      </c>
      <c r="I46" s="17"/>
      <c r="J46" s="278">
        <v>0</v>
      </c>
      <c r="K46" s="48">
        <f t="shared" si="1"/>
        <v>0</v>
      </c>
    </row>
    <row r="47" spans="1:11" s="4" customFormat="1" ht="51" x14ac:dyDescent="0.2">
      <c r="A47" s="40"/>
      <c r="B47" s="201" t="s">
        <v>213</v>
      </c>
      <c r="C47" s="190" t="s">
        <v>55</v>
      </c>
      <c r="D47" s="190" t="s">
        <v>8</v>
      </c>
      <c r="E47" s="190" t="s">
        <v>214</v>
      </c>
      <c r="F47" s="190"/>
      <c r="G47" s="49"/>
      <c r="H47" s="51">
        <f>H49</f>
        <v>336.6</v>
      </c>
      <c r="I47" s="17"/>
      <c r="J47" s="195" t="str">
        <f>J49</f>
        <v>0,0</v>
      </c>
      <c r="K47" s="48">
        <f t="shared" ref="K47:K85" si="3">SUM(J47/H47*100)</f>
        <v>0</v>
      </c>
    </row>
    <row r="48" spans="1:11" s="4" customFormat="1" ht="63.75" x14ac:dyDescent="0.2">
      <c r="A48" s="40"/>
      <c r="B48" s="255" t="s">
        <v>112</v>
      </c>
      <c r="C48" s="190" t="s">
        <v>55</v>
      </c>
      <c r="D48" s="190" t="s">
        <v>8</v>
      </c>
      <c r="E48" s="190" t="s">
        <v>214</v>
      </c>
      <c r="F48" s="192" t="s">
        <v>108</v>
      </c>
      <c r="G48" s="50"/>
      <c r="H48" s="52">
        <f>H49</f>
        <v>336.6</v>
      </c>
      <c r="I48" s="17"/>
      <c r="J48" s="198" t="str">
        <f>J49</f>
        <v>0,0</v>
      </c>
      <c r="K48" s="48">
        <f t="shared" si="3"/>
        <v>0</v>
      </c>
    </row>
    <row r="49" spans="1:11" s="4" customFormat="1" ht="25.5" x14ac:dyDescent="0.2">
      <c r="A49" s="40"/>
      <c r="B49" s="255" t="s">
        <v>92</v>
      </c>
      <c r="C49" s="190" t="s">
        <v>55</v>
      </c>
      <c r="D49" s="190" t="s">
        <v>8</v>
      </c>
      <c r="E49" s="190" t="s">
        <v>214</v>
      </c>
      <c r="F49" s="192" t="s">
        <v>90</v>
      </c>
      <c r="G49" s="50"/>
      <c r="H49" s="52">
        <v>336.6</v>
      </c>
      <c r="I49" s="17"/>
      <c r="J49" s="277" t="s">
        <v>374</v>
      </c>
      <c r="K49" s="48">
        <f t="shared" si="3"/>
        <v>0</v>
      </c>
    </row>
    <row r="50" spans="1:11" s="4" customFormat="1" ht="39" customHeight="1" x14ac:dyDescent="0.2">
      <c r="A50" s="40"/>
      <c r="B50" s="244" t="s">
        <v>65</v>
      </c>
      <c r="C50" s="246" t="s">
        <v>55</v>
      </c>
      <c r="D50" s="246" t="s">
        <v>8</v>
      </c>
      <c r="E50" s="246" t="s">
        <v>174</v>
      </c>
      <c r="F50" s="250"/>
      <c r="G50" s="25"/>
      <c r="H50" s="29">
        <f>SUM(H52)</f>
        <v>149</v>
      </c>
      <c r="I50" s="17"/>
      <c r="J50" s="277">
        <f>SUM(J52)</f>
        <v>122</v>
      </c>
      <c r="K50" s="47">
        <f t="shared" si="3"/>
        <v>81.87919463087249</v>
      </c>
    </row>
    <row r="51" spans="1:11" s="4" customFormat="1" ht="14.25" customHeight="1" x14ac:dyDescent="0.2">
      <c r="A51" s="40"/>
      <c r="B51" s="256" t="s">
        <v>110</v>
      </c>
      <c r="C51" s="250" t="s">
        <v>55</v>
      </c>
      <c r="D51" s="250" t="s">
        <v>8</v>
      </c>
      <c r="E51" s="250" t="s">
        <v>174</v>
      </c>
      <c r="F51" s="246" t="s">
        <v>109</v>
      </c>
      <c r="G51" s="25"/>
      <c r="H51" s="30">
        <f>H52</f>
        <v>149</v>
      </c>
      <c r="I51" s="17"/>
      <c r="J51" s="278">
        <f>J52</f>
        <v>122</v>
      </c>
      <c r="K51" s="48">
        <f t="shared" si="3"/>
        <v>81.87919463087249</v>
      </c>
    </row>
    <row r="52" spans="1:11" s="4" customFormat="1" ht="13.5" customHeight="1" x14ac:dyDescent="0.2">
      <c r="A52" s="40"/>
      <c r="B52" s="248" t="s">
        <v>93</v>
      </c>
      <c r="C52" s="250" t="s">
        <v>55</v>
      </c>
      <c r="D52" s="250" t="s">
        <v>8</v>
      </c>
      <c r="E52" s="250" t="s">
        <v>174</v>
      </c>
      <c r="F52" s="246" t="s">
        <v>94</v>
      </c>
      <c r="G52" s="25"/>
      <c r="H52" s="30">
        <v>149</v>
      </c>
      <c r="I52" s="17"/>
      <c r="J52" s="278">
        <v>122</v>
      </c>
      <c r="K52" s="48">
        <f t="shared" si="3"/>
        <v>81.87919463087249</v>
      </c>
    </row>
    <row r="53" spans="1:11" s="4" customFormat="1" ht="12" hidden="1" customHeight="1" x14ac:dyDescent="0.2">
      <c r="A53" s="40"/>
      <c r="B53" s="248" t="s">
        <v>136</v>
      </c>
      <c r="C53" s="250" t="s">
        <v>55</v>
      </c>
      <c r="D53" s="250" t="s">
        <v>8</v>
      </c>
      <c r="E53" s="250" t="s">
        <v>174</v>
      </c>
      <c r="F53" s="250" t="s">
        <v>124</v>
      </c>
      <c r="G53" s="25"/>
      <c r="H53" s="30">
        <f>H54</f>
        <v>72</v>
      </c>
      <c r="I53" s="17"/>
      <c r="J53" s="279"/>
      <c r="K53" s="48">
        <f t="shared" si="3"/>
        <v>0</v>
      </c>
    </row>
    <row r="54" spans="1:11" s="4" customFormat="1" ht="14.25" hidden="1" customHeight="1" x14ac:dyDescent="0.2">
      <c r="A54" s="40"/>
      <c r="B54" s="248" t="s">
        <v>16</v>
      </c>
      <c r="C54" s="250" t="s">
        <v>55</v>
      </c>
      <c r="D54" s="250" t="s">
        <v>8</v>
      </c>
      <c r="E54" s="250" t="s">
        <v>174</v>
      </c>
      <c r="F54" s="250" t="s">
        <v>124</v>
      </c>
      <c r="G54" s="25" t="s">
        <v>17</v>
      </c>
      <c r="H54" s="30">
        <v>72</v>
      </c>
      <c r="I54" s="17"/>
      <c r="J54" s="279"/>
      <c r="K54" s="48">
        <f t="shared" si="3"/>
        <v>0</v>
      </c>
    </row>
    <row r="55" spans="1:11" s="5" customFormat="1" ht="67.5" customHeight="1" x14ac:dyDescent="0.2">
      <c r="A55" s="26" t="s">
        <v>47</v>
      </c>
      <c r="B55" s="247" t="s">
        <v>352</v>
      </c>
      <c r="C55" s="245" t="s">
        <v>54</v>
      </c>
      <c r="D55" s="250"/>
      <c r="E55" s="250"/>
      <c r="F55" s="250"/>
      <c r="G55" s="25"/>
      <c r="H55" s="29">
        <f>SUM(H56+H181+H193+H202+H294+H327+H346+H366+H376)</f>
        <v>196271.5</v>
      </c>
      <c r="I55" s="16" t="e">
        <f>SUM(I57+I140+I144+I187+#REF!+I203+I299+I329+#REF!+I367+#REF!)</f>
        <v>#REF!</v>
      </c>
      <c r="J55" s="277">
        <f>SUM(J56+J181+J193+J202+J294+J327+J346+J366+J376)</f>
        <v>150427</v>
      </c>
      <c r="K55" s="47">
        <f t="shared" si="3"/>
        <v>76.642304155213566</v>
      </c>
    </row>
    <row r="56" spans="1:11" s="5" customFormat="1" ht="12" customHeight="1" x14ac:dyDescent="0.2">
      <c r="A56" s="26"/>
      <c r="B56" s="247" t="s">
        <v>98</v>
      </c>
      <c r="C56" s="245" t="s">
        <v>54</v>
      </c>
      <c r="D56" s="246" t="s">
        <v>1</v>
      </c>
      <c r="E56" s="250"/>
      <c r="F56" s="250"/>
      <c r="G56" s="25"/>
      <c r="H56" s="29">
        <f>SUM(H57+H139+H144)</f>
        <v>37735.500000000007</v>
      </c>
      <c r="I56" s="16"/>
      <c r="J56" s="277">
        <f>SUM(J57+J139+J144)</f>
        <v>23646.199999999997</v>
      </c>
      <c r="K56" s="47">
        <f t="shared" si="3"/>
        <v>62.663009632839085</v>
      </c>
    </row>
    <row r="57" spans="1:11" s="5" customFormat="1" ht="52.5" customHeight="1" x14ac:dyDescent="0.2">
      <c r="A57" s="40"/>
      <c r="B57" s="247" t="s">
        <v>190</v>
      </c>
      <c r="C57" s="245" t="s">
        <v>54</v>
      </c>
      <c r="D57" s="246" t="s">
        <v>23</v>
      </c>
      <c r="E57" s="246"/>
      <c r="F57" s="246"/>
      <c r="G57" s="26"/>
      <c r="H57" s="29">
        <f>SUM(H58+H72+H108)</f>
        <v>37381.700000000004</v>
      </c>
      <c r="I57" s="16" t="e">
        <f>I58+I72+I145</f>
        <v>#REF!</v>
      </c>
      <c r="J57" s="277">
        <f>SUM(J58+J72+J108)</f>
        <v>23607.399999999998</v>
      </c>
      <c r="K57" s="47">
        <f t="shared" si="3"/>
        <v>63.15229109430549</v>
      </c>
    </row>
    <row r="58" spans="1:11" s="4" customFormat="1" ht="38.25" customHeight="1" x14ac:dyDescent="0.2">
      <c r="A58" s="41"/>
      <c r="B58" s="247" t="s">
        <v>58</v>
      </c>
      <c r="C58" s="245" t="s">
        <v>54</v>
      </c>
      <c r="D58" s="246" t="s">
        <v>23</v>
      </c>
      <c r="E58" s="246" t="s">
        <v>175</v>
      </c>
      <c r="F58" s="246"/>
      <c r="G58" s="26"/>
      <c r="H58" s="29">
        <f>SUM(H59+H68)</f>
        <v>1792.4</v>
      </c>
      <c r="I58" s="16" t="e">
        <f>SUM(#REF!)</f>
        <v>#REF!</v>
      </c>
      <c r="J58" s="277">
        <f>SUM(J59+J68)</f>
        <v>1212.5</v>
      </c>
      <c r="K58" s="47">
        <f t="shared" si="3"/>
        <v>67.646730640482033</v>
      </c>
    </row>
    <row r="59" spans="1:11" s="4" customFormat="1" ht="65.25" customHeight="1" x14ac:dyDescent="0.2">
      <c r="A59" s="41"/>
      <c r="B59" s="253" t="s">
        <v>112</v>
      </c>
      <c r="C59" s="249" t="s">
        <v>54</v>
      </c>
      <c r="D59" s="250" t="s">
        <v>23</v>
      </c>
      <c r="E59" s="250" t="s">
        <v>175</v>
      </c>
      <c r="F59" s="246" t="s">
        <v>108</v>
      </c>
      <c r="G59" s="25"/>
      <c r="H59" s="30">
        <f>H60</f>
        <v>1772.4</v>
      </c>
      <c r="I59" s="17">
        <f>SUM(I62:I65)</f>
        <v>732</v>
      </c>
      <c r="J59" s="278">
        <f>J60</f>
        <v>1203.3</v>
      </c>
      <c r="K59" s="48">
        <f t="shared" si="3"/>
        <v>67.890995260663502</v>
      </c>
    </row>
    <row r="60" spans="1:11" s="4" customFormat="1" ht="25.5" x14ac:dyDescent="0.2">
      <c r="A60" s="40"/>
      <c r="B60" s="248" t="s">
        <v>92</v>
      </c>
      <c r="C60" s="249" t="s">
        <v>54</v>
      </c>
      <c r="D60" s="250" t="s">
        <v>23</v>
      </c>
      <c r="E60" s="250" t="s">
        <v>175</v>
      </c>
      <c r="F60" s="246" t="s">
        <v>90</v>
      </c>
      <c r="G60" s="25"/>
      <c r="H60" s="30">
        <v>1772.4</v>
      </c>
      <c r="I60" s="17">
        <f>SUM(I63:I66)</f>
        <v>886</v>
      </c>
      <c r="J60" s="278">
        <v>1203.3</v>
      </c>
      <c r="K60" s="48">
        <f t="shared" si="3"/>
        <v>67.890995260663502</v>
      </c>
    </row>
    <row r="61" spans="1:11" s="4" customFormat="1" ht="25.5" hidden="1" customHeight="1" x14ac:dyDescent="0.2">
      <c r="A61" s="40"/>
      <c r="B61" s="257" t="s">
        <v>192</v>
      </c>
      <c r="C61" s="249" t="s">
        <v>54</v>
      </c>
      <c r="D61" s="250" t="s">
        <v>23</v>
      </c>
      <c r="E61" s="250" t="s">
        <v>175</v>
      </c>
      <c r="F61" s="250" t="s">
        <v>82</v>
      </c>
      <c r="G61" s="25"/>
      <c r="H61" s="30">
        <f>H63</f>
        <v>942.5</v>
      </c>
      <c r="I61" s="17"/>
      <c r="J61" s="278">
        <f>J63</f>
        <v>942.5</v>
      </c>
      <c r="K61" s="47">
        <f t="shared" si="3"/>
        <v>100</v>
      </c>
    </row>
    <row r="62" spans="1:11" s="4" customFormat="1" ht="15" hidden="1" customHeight="1" x14ac:dyDescent="0.2">
      <c r="A62" s="40"/>
      <c r="B62" s="258" t="s">
        <v>193</v>
      </c>
      <c r="C62" s="249" t="s">
        <v>54</v>
      </c>
      <c r="D62" s="250" t="s">
        <v>23</v>
      </c>
      <c r="E62" s="250" t="s">
        <v>175</v>
      </c>
      <c r="F62" s="250" t="s">
        <v>82</v>
      </c>
      <c r="G62" s="26" t="s">
        <v>37</v>
      </c>
      <c r="H62" s="30">
        <f>H63</f>
        <v>942.5</v>
      </c>
      <c r="I62" s="17"/>
      <c r="J62" s="278">
        <f>J63</f>
        <v>942.5</v>
      </c>
      <c r="K62" s="48">
        <f t="shared" si="3"/>
        <v>100</v>
      </c>
    </row>
    <row r="63" spans="1:11" s="4" customFormat="1" ht="16.5" hidden="1" customHeight="1" x14ac:dyDescent="0.2">
      <c r="A63" s="40"/>
      <c r="B63" s="248" t="s">
        <v>3</v>
      </c>
      <c r="C63" s="249" t="s">
        <v>54</v>
      </c>
      <c r="D63" s="250" t="s">
        <v>23</v>
      </c>
      <c r="E63" s="250" t="s">
        <v>175</v>
      </c>
      <c r="F63" s="250" t="s">
        <v>82</v>
      </c>
      <c r="G63" s="25" t="s">
        <v>4</v>
      </c>
      <c r="H63" s="30">
        <v>942.5</v>
      </c>
      <c r="I63" s="17">
        <v>732</v>
      </c>
      <c r="J63" s="278">
        <v>942.5</v>
      </c>
      <c r="K63" s="48">
        <f t="shared" si="3"/>
        <v>100</v>
      </c>
    </row>
    <row r="64" spans="1:11" s="4" customFormat="1" ht="38.25" hidden="1" customHeight="1" x14ac:dyDescent="0.2">
      <c r="A64" s="40"/>
      <c r="B64" s="248" t="s">
        <v>188</v>
      </c>
      <c r="C64" s="249" t="s">
        <v>54</v>
      </c>
      <c r="D64" s="250" t="s">
        <v>23</v>
      </c>
      <c r="E64" s="250" t="s">
        <v>175</v>
      </c>
      <c r="F64" s="250" t="s">
        <v>189</v>
      </c>
      <c r="G64" s="25"/>
      <c r="H64" s="30">
        <f>H66</f>
        <v>271.7</v>
      </c>
      <c r="I64" s="17"/>
      <c r="J64" s="278">
        <f>J66</f>
        <v>271.7</v>
      </c>
      <c r="K64" s="48">
        <f t="shared" si="3"/>
        <v>100</v>
      </c>
    </row>
    <row r="65" spans="1:11" s="4" customFormat="1" ht="22.5" hidden="1" customHeight="1" x14ac:dyDescent="0.2">
      <c r="A65" s="40"/>
      <c r="B65" s="258" t="s">
        <v>193</v>
      </c>
      <c r="C65" s="249" t="s">
        <v>54</v>
      </c>
      <c r="D65" s="250" t="s">
        <v>23</v>
      </c>
      <c r="E65" s="250" t="s">
        <v>175</v>
      </c>
      <c r="F65" s="250" t="s">
        <v>189</v>
      </c>
      <c r="G65" s="26" t="s">
        <v>37</v>
      </c>
      <c r="H65" s="30">
        <f>H66</f>
        <v>271.7</v>
      </c>
      <c r="I65" s="17"/>
      <c r="J65" s="278">
        <f>J66</f>
        <v>271.7</v>
      </c>
      <c r="K65" s="48">
        <f t="shared" si="3"/>
        <v>100</v>
      </c>
    </row>
    <row r="66" spans="1:11" s="4" customFormat="1" ht="16.5" hidden="1" customHeight="1" x14ac:dyDescent="0.2">
      <c r="A66" s="40"/>
      <c r="B66" s="248" t="s">
        <v>43</v>
      </c>
      <c r="C66" s="249" t="s">
        <v>54</v>
      </c>
      <c r="D66" s="250" t="s">
        <v>23</v>
      </c>
      <c r="E66" s="250" t="s">
        <v>175</v>
      </c>
      <c r="F66" s="250" t="s">
        <v>189</v>
      </c>
      <c r="G66" s="25" t="s">
        <v>5</v>
      </c>
      <c r="H66" s="30">
        <v>271.7</v>
      </c>
      <c r="I66" s="17">
        <v>154</v>
      </c>
      <c r="J66" s="278">
        <v>271.7</v>
      </c>
      <c r="K66" s="48">
        <f t="shared" si="3"/>
        <v>100</v>
      </c>
    </row>
    <row r="67" spans="1:11" s="4" customFormat="1" ht="28.5" customHeight="1" x14ac:dyDescent="0.2">
      <c r="A67" s="40"/>
      <c r="B67" s="248" t="s">
        <v>242</v>
      </c>
      <c r="C67" s="250" t="s">
        <v>54</v>
      </c>
      <c r="D67" s="250" t="s">
        <v>23</v>
      </c>
      <c r="E67" s="250" t="s">
        <v>175</v>
      </c>
      <c r="F67" s="246" t="s">
        <v>36</v>
      </c>
      <c r="G67" s="25"/>
      <c r="H67" s="30">
        <f>H68</f>
        <v>20</v>
      </c>
      <c r="I67" s="17"/>
      <c r="J67" s="278">
        <f>J68</f>
        <v>9.1999999999999993</v>
      </c>
      <c r="K67" s="48">
        <f t="shared" si="3"/>
        <v>46</v>
      </c>
    </row>
    <row r="68" spans="1:11" s="4" customFormat="1" ht="25.5" x14ac:dyDescent="0.2">
      <c r="A68" s="40"/>
      <c r="B68" s="248" t="s">
        <v>127</v>
      </c>
      <c r="C68" s="250" t="s">
        <v>54</v>
      </c>
      <c r="D68" s="250" t="s">
        <v>23</v>
      </c>
      <c r="E68" s="250" t="s">
        <v>175</v>
      </c>
      <c r="F68" s="246" t="s">
        <v>91</v>
      </c>
      <c r="G68" s="25"/>
      <c r="H68" s="30">
        <v>20</v>
      </c>
      <c r="I68" s="17">
        <f>SUM(I71)</f>
        <v>67</v>
      </c>
      <c r="J68" s="278">
        <v>9.1999999999999993</v>
      </c>
      <c r="K68" s="48">
        <f t="shared" si="3"/>
        <v>46</v>
      </c>
    </row>
    <row r="69" spans="1:11" s="4" customFormat="1" ht="29.25" hidden="1" customHeight="1" x14ac:dyDescent="0.2">
      <c r="A69" s="40"/>
      <c r="B69" s="253" t="s">
        <v>128</v>
      </c>
      <c r="C69" s="250" t="s">
        <v>54</v>
      </c>
      <c r="D69" s="250" t="s">
        <v>23</v>
      </c>
      <c r="E69" s="250" t="s">
        <v>175</v>
      </c>
      <c r="F69" s="250" t="s">
        <v>74</v>
      </c>
      <c r="G69" s="25"/>
      <c r="H69" s="30">
        <f>H71</f>
        <v>12.8</v>
      </c>
      <c r="I69" s="17"/>
      <c r="J69" s="278">
        <f>J71</f>
        <v>12.8</v>
      </c>
      <c r="K69" s="48">
        <f t="shared" si="3"/>
        <v>100</v>
      </c>
    </row>
    <row r="70" spans="1:11" s="4" customFormat="1" ht="15.75" hidden="1" customHeight="1" x14ac:dyDescent="0.2">
      <c r="A70" s="40"/>
      <c r="B70" s="253" t="s">
        <v>137</v>
      </c>
      <c r="C70" s="250" t="s">
        <v>54</v>
      </c>
      <c r="D70" s="250" t="s">
        <v>23</v>
      </c>
      <c r="E70" s="250" t="s">
        <v>175</v>
      </c>
      <c r="F70" s="250" t="s">
        <v>74</v>
      </c>
      <c r="G70" s="26" t="s">
        <v>38</v>
      </c>
      <c r="H70" s="30">
        <f>H71</f>
        <v>12.8</v>
      </c>
      <c r="I70" s="17"/>
      <c r="J70" s="278">
        <f>J71</f>
        <v>12.8</v>
      </c>
      <c r="K70" s="48">
        <f t="shared" si="3"/>
        <v>100</v>
      </c>
    </row>
    <row r="71" spans="1:11" s="4" customFormat="1" ht="15" hidden="1" x14ac:dyDescent="0.2">
      <c r="A71" s="40"/>
      <c r="B71" s="248" t="s">
        <v>6</v>
      </c>
      <c r="C71" s="250" t="s">
        <v>54</v>
      </c>
      <c r="D71" s="250" t="s">
        <v>23</v>
      </c>
      <c r="E71" s="250" t="s">
        <v>175</v>
      </c>
      <c r="F71" s="250" t="s">
        <v>74</v>
      </c>
      <c r="G71" s="25" t="s">
        <v>7</v>
      </c>
      <c r="H71" s="30">
        <v>12.8</v>
      </c>
      <c r="I71" s="17">
        <v>67</v>
      </c>
      <c r="J71" s="278">
        <v>12.8</v>
      </c>
      <c r="K71" s="48">
        <f t="shared" si="3"/>
        <v>100</v>
      </c>
    </row>
    <row r="72" spans="1:11" s="5" customFormat="1" ht="39" customHeight="1" x14ac:dyDescent="0.2">
      <c r="A72" s="40"/>
      <c r="B72" s="244" t="s">
        <v>59</v>
      </c>
      <c r="C72" s="246" t="s">
        <v>54</v>
      </c>
      <c r="D72" s="246" t="s">
        <v>23</v>
      </c>
      <c r="E72" s="246" t="s">
        <v>176</v>
      </c>
      <c r="F72" s="246"/>
      <c r="G72" s="25"/>
      <c r="H72" s="29">
        <f>SUM(H73+H80+H100)</f>
        <v>28661</v>
      </c>
      <c r="I72" s="16" t="e">
        <f>#REF!</f>
        <v>#REF!</v>
      </c>
      <c r="J72" s="277">
        <f>SUM(J73+J80+J100)</f>
        <v>17882.899999999998</v>
      </c>
      <c r="K72" s="47">
        <f t="shared" si="3"/>
        <v>62.394543107358423</v>
      </c>
    </row>
    <row r="73" spans="1:11" s="5" customFormat="1" ht="63.75" x14ac:dyDescent="0.2">
      <c r="A73" s="40"/>
      <c r="B73" s="248" t="s">
        <v>112</v>
      </c>
      <c r="C73" s="249" t="s">
        <v>54</v>
      </c>
      <c r="D73" s="250" t="s">
        <v>23</v>
      </c>
      <c r="E73" s="250" t="s">
        <v>176</v>
      </c>
      <c r="F73" s="246" t="s">
        <v>108</v>
      </c>
      <c r="G73" s="25"/>
      <c r="H73" s="30">
        <f>H74</f>
        <v>24318.3</v>
      </c>
      <c r="I73" s="17"/>
      <c r="J73" s="278">
        <f>J74</f>
        <v>15841.8</v>
      </c>
      <c r="K73" s="47">
        <f t="shared" si="3"/>
        <v>65.143533881891415</v>
      </c>
    </row>
    <row r="74" spans="1:11" s="5" customFormat="1" ht="25.5" x14ac:dyDescent="0.2">
      <c r="A74" s="40"/>
      <c r="B74" s="248" t="s">
        <v>92</v>
      </c>
      <c r="C74" s="249" t="s">
        <v>54</v>
      </c>
      <c r="D74" s="250" t="s">
        <v>23</v>
      </c>
      <c r="E74" s="250" t="s">
        <v>176</v>
      </c>
      <c r="F74" s="246" t="s">
        <v>90</v>
      </c>
      <c r="G74" s="25"/>
      <c r="H74" s="30">
        <v>24318.3</v>
      </c>
      <c r="I74" s="17"/>
      <c r="J74" s="278">
        <v>15841.8</v>
      </c>
      <c r="K74" s="48">
        <f t="shared" si="3"/>
        <v>65.143533881891415</v>
      </c>
    </row>
    <row r="75" spans="1:11" s="5" customFormat="1" ht="25.5" hidden="1" customHeight="1" x14ac:dyDescent="0.2">
      <c r="A75" s="40"/>
      <c r="B75" s="248" t="s">
        <v>191</v>
      </c>
      <c r="C75" s="250" t="s">
        <v>54</v>
      </c>
      <c r="D75" s="250" t="s">
        <v>23</v>
      </c>
      <c r="E75" s="250" t="s">
        <v>176</v>
      </c>
      <c r="F75" s="250" t="s">
        <v>82</v>
      </c>
      <c r="G75" s="25"/>
      <c r="H75" s="30">
        <f>H77</f>
        <v>12458.7</v>
      </c>
      <c r="I75" s="17"/>
      <c r="J75" s="278">
        <f>J77</f>
        <v>12458.7</v>
      </c>
      <c r="K75" s="47">
        <f t="shared" si="3"/>
        <v>100</v>
      </c>
    </row>
    <row r="76" spans="1:11" s="5" customFormat="1" ht="14.25" hidden="1" customHeight="1" x14ac:dyDescent="0.2">
      <c r="A76" s="40"/>
      <c r="B76" s="248" t="s">
        <v>44</v>
      </c>
      <c r="C76" s="250" t="s">
        <v>54</v>
      </c>
      <c r="D76" s="250" t="s">
        <v>23</v>
      </c>
      <c r="E76" s="250" t="s">
        <v>176</v>
      </c>
      <c r="F76" s="250" t="s">
        <v>82</v>
      </c>
      <c r="G76" s="26" t="s">
        <v>37</v>
      </c>
      <c r="H76" s="30">
        <f>H77</f>
        <v>12458.7</v>
      </c>
      <c r="I76" s="17"/>
      <c r="J76" s="278">
        <f>J77</f>
        <v>12458.7</v>
      </c>
      <c r="K76" s="48">
        <f t="shared" si="3"/>
        <v>100</v>
      </c>
    </row>
    <row r="77" spans="1:11" s="5" customFormat="1" ht="13.5" hidden="1" customHeight="1" x14ac:dyDescent="0.2">
      <c r="A77" s="40"/>
      <c r="B77" s="248" t="s">
        <v>3</v>
      </c>
      <c r="C77" s="250" t="s">
        <v>54</v>
      </c>
      <c r="D77" s="250" t="s">
        <v>23</v>
      </c>
      <c r="E77" s="250" t="s">
        <v>176</v>
      </c>
      <c r="F77" s="250" t="s">
        <v>82</v>
      </c>
      <c r="G77" s="25" t="s">
        <v>4</v>
      </c>
      <c r="H77" s="30">
        <v>12458.7</v>
      </c>
      <c r="I77" s="17">
        <v>11889.6</v>
      </c>
      <c r="J77" s="278">
        <v>12458.7</v>
      </c>
      <c r="K77" s="48">
        <f t="shared" si="3"/>
        <v>100</v>
      </c>
    </row>
    <row r="78" spans="1:11" s="5" customFormat="1" ht="39.75" hidden="1" customHeight="1" x14ac:dyDescent="0.2">
      <c r="A78" s="40"/>
      <c r="B78" s="248" t="s">
        <v>188</v>
      </c>
      <c r="C78" s="250" t="s">
        <v>54</v>
      </c>
      <c r="D78" s="250" t="s">
        <v>23</v>
      </c>
      <c r="E78" s="250" t="s">
        <v>176</v>
      </c>
      <c r="F78" s="246" t="s">
        <v>189</v>
      </c>
      <c r="G78" s="25"/>
      <c r="H78" s="30">
        <f>H79</f>
        <v>3778.5</v>
      </c>
      <c r="I78" s="17"/>
      <c r="J78" s="278">
        <f>J79</f>
        <v>3778.5</v>
      </c>
      <c r="K78" s="48">
        <f t="shared" si="3"/>
        <v>100</v>
      </c>
    </row>
    <row r="79" spans="1:11" s="5" customFormat="1" ht="19.5" hidden="1" customHeight="1" x14ac:dyDescent="0.2">
      <c r="A79" s="40"/>
      <c r="B79" s="248" t="s">
        <v>43</v>
      </c>
      <c r="C79" s="250" t="s">
        <v>54</v>
      </c>
      <c r="D79" s="250" t="s">
        <v>23</v>
      </c>
      <c r="E79" s="250" t="s">
        <v>176</v>
      </c>
      <c r="F79" s="250" t="s">
        <v>189</v>
      </c>
      <c r="G79" s="25" t="s">
        <v>5</v>
      </c>
      <c r="H79" s="30">
        <v>3778.5</v>
      </c>
      <c r="I79" s="17">
        <v>3591.8</v>
      </c>
      <c r="J79" s="278">
        <v>3778.5</v>
      </c>
      <c r="K79" s="48">
        <f t="shared" si="3"/>
        <v>100</v>
      </c>
    </row>
    <row r="80" spans="1:11" s="5" customFormat="1" ht="27" customHeight="1" x14ac:dyDescent="0.2">
      <c r="A80" s="40" t="s">
        <v>363</v>
      </c>
      <c r="B80" s="248" t="s">
        <v>242</v>
      </c>
      <c r="C80" s="250" t="s">
        <v>54</v>
      </c>
      <c r="D80" s="250" t="s">
        <v>23</v>
      </c>
      <c r="E80" s="250" t="s">
        <v>176</v>
      </c>
      <c r="F80" s="246" t="s">
        <v>36</v>
      </c>
      <c r="G80" s="25"/>
      <c r="H80" s="29">
        <f>H81</f>
        <v>4320.3</v>
      </c>
      <c r="I80" s="16"/>
      <c r="J80" s="277">
        <f>J81</f>
        <v>2033.6</v>
      </c>
      <c r="K80" s="47">
        <f t="shared" si="3"/>
        <v>47.070805268152668</v>
      </c>
    </row>
    <row r="81" spans="1:11" s="5" customFormat="1" ht="28.5" customHeight="1" x14ac:dyDescent="0.2">
      <c r="A81" s="40"/>
      <c r="B81" s="248" t="s">
        <v>127</v>
      </c>
      <c r="C81" s="250" t="s">
        <v>54</v>
      </c>
      <c r="D81" s="250" t="s">
        <v>23</v>
      </c>
      <c r="E81" s="250" t="s">
        <v>176</v>
      </c>
      <c r="F81" s="246" t="s">
        <v>91</v>
      </c>
      <c r="G81" s="25"/>
      <c r="H81" s="30">
        <v>4320.3</v>
      </c>
      <c r="I81" s="17"/>
      <c r="J81" s="278">
        <v>2033.6</v>
      </c>
      <c r="K81" s="48">
        <f t="shared" si="3"/>
        <v>47.070805268152668</v>
      </c>
    </row>
    <row r="82" spans="1:11" s="5" customFormat="1" ht="30" hidden="1" customHeight="1" x14ac:dyDescent="0.2">
      <c r="A82" s="40"/>
      <c r="B82" s="253" t="s">
        <v>128</v>
      </c>
      <c r="C82" s="250" t="s">
        <v>54</v>
      </c>
      <c r="D82" s="250" t="s">
        <v>23</v>
      </c>
      <c r="E82" s="250" t="s">
        <v>176</v>
      </c>
      <c r="F82" s="246" t="s">
        <v>74</v>
      </c>
      <c r="G82" s="25"/>
      <c r="H82" s="29">
        <f>H83+H87</f>
        <v>711.7</v>
      </c>
      <c r="I82" s="17"/>
      <c r="J82" s="277">
        <f>J83+J87</f>
        <v>711.7</v>
      </c>
      <c r="K82" s="48">
        <f t="shared" si="3"/>
        <v>100</v>
      </c>
    </row>
    <row r="83" spans="1:11" s="5" customFormat="1" ht="15.75" hidden="1" customHeight="1" x14ac:dyDescent="0.2">
      <c r="A83" s="40"/>
      <c r="B83" s="253" t="s">
        <v>137</v>
      </c>
      <c r="C83" s="250" t="s">
        <v>54</v>
      </c>
      <c r="D83" s="250" t="s">
        <v>23</v>
      </c>
      <c r="E83" s="250" t="s">
        <v>176</v>
      </c>
      <c r="F83" s="250" t="s">
        <v>74</v>
      </c>
      <c r="G83" s="26" t="s">
        <v>38</v>
      </c>
      <c r="H83" s="30">
        <f>H84+H85+H86</f>
        <v>562.80000000000007</v>
      </c>
      <c r="I83" s="17"/>
      <c r="J83" s="278">
        <f>J84+J85+J86</f>
        <v>562.80000000000007</v>
      </c>
      <c r="K83" s="48">
        <f t="shared" si="3"/>
        <v>100</v>
      </c>
    </row>
    <row r="84" spans="1:11" s="5" customFormat="1" ht="15" hidden="1" customHeight="1" x14ac:dyDescent="0.2">
      <c r="A84" s="40"/>
      <c r="B84" s="248" t="s">
        <v>6</v>
      </c>
      <c r="C84" s="250" t="s">
        <v>54</v>
      </c>
      <c r="D84" s="250" t="s">
        <v>23</v>
      </c>
      <c r="E84" s="250" t="s">
        <v>176</v>
      </c>
      <c r="F84" s="250" t="s">
        <v>74</v>
      </c>
      <c r="G84" s="25" t="s">
        <v>7</v>
      </c>
      <c r="H84" s="30">
        <v>115.9</v>
      </c>
      <c r="I84" s="17">
        <v>253</v>
      </c>
      <c r="J84" s="278">
        <v>115.9</v>
      </c>
      <c r="K84" s="48">
        <f t="shared" si="3"/>
        <v>100</v>
      </c>
    </row>
    <row r="85" spans="1:11" s="5" customFormat="1" ht="16.5" hidden="1" customHeight="1" x14ac:dyDescent="0.2">
      <c r="A85" s="40"/>
      <c r="B85" s="248" t="s">
        <v>149</v>
      </c>
      <c r="C85" s="250" t="s">
        <v>54</v>
      </c>
      <c r="D85" s="250" t="s">
        <v>23</v>
      </c>
      <c r="E85" s="250" t="s">
        <v>176</v>
      </c>
      <c r="F85" s="250" t="s">
        <v>74</v>
      </c>
      <c r="G85" s="25" t="s">
        <v>14</v>
      </c>
      <c r="H85" s="30">
        <v>19.3</v>
      </c>
      <c r="I85" s="17"/>
      <c r="J85" s="278">
        <v>19.3</v>
      </c>
      <c r="K85" s="48">
        <f t="shared" si="3"/>
        <v>100</v>
      </c>
    </row>
    <row r="86" spans="1:11" s="5" customFormat="1" ht="16.5" hidden="1" customHeight="1" x14ac:dyDescent="0.2">
      <c r="A86" s="40"/>
      <c r="B86" s="248" t="s">
        <v>46</v>
      </c>
      <c r="C86" s="250" t="s">
        <v>54</v>
      </c>
      <c r="D86" s="250" t="s">
        <v>23</v>
      </c>
      <c r="E86" s="250" t="s">
        <v>176</v>
      </c>
      <c r="F86" s="250" t="s">
        <v>74</v>
      </c>
      <c r="G86" s="25" t="s">
        <v>15</v>
      </c>
      <c r="H86" s="30">
        <v>427.6</v>
      </c>
      <c r="I86" s="17"/>
      <c r="J86" s="278">
        <v>427.6</v>
      </c>
      <c r="K86" s="45"/>
    </row>
    <row r="87" spans="1:11" s="5" customFormat="1" ht="17.25" hidden="1" customHeight="1" x14ac:dyDescent="0.2">
      <c r="A87" s="40"/>
      <c r="B87" s="248" t="s">
        <v>41</v>
      </c>
      <c r="C87" s="250" t="s">
        <v>54</v>
      </c>
      <c r="D87" s="250" t="s">
        <v>23</v>
      </c>
      <c r="E87" s="250" t="s">
        <v>176</v>
      </c>
      <c r="F87" s="250" t="s">
        <v>74</v>
      </c>
      <c r="G87" s="26" t="s">
        <v>39</v>
      </c>
      <c r="H87" s="29">
        <f>SUM(H88:H89)</f>
        <v>148.9</v>
      </c>
      <c r="I87" s="17"/>
      <c r="J87" s="277">
        <f>SUM(J88:J89)</f>
        <v>148.9</v>
      </c>
      <c r="K87" s="45"/>
    </row>
    <row r="88" spans="1:11" s="5" customFormat="1" ht="15" hidden="1" customHeight="1" x14ac:dyDescent="0.2">
      <c r="A88" s="40"/>
      <c r="B88" s="248" t="s">
        <v>18</v>
      </c>
      <c r="C88" s="250" t="s">
        <v>54</v>
      </c>
      <c r="D88" s="250" t="s">
        <v>23</v>
      </c>
      <c r="E88" s="250" t="s">
        <v>176</v>
      </c>
      <c r="F88" s="250" t="s">
        <v>74</v>
      </c>
      <c r="G88" s="25" t="s">
        <v>19</v>
      </c>
      <c r="H88" s="30">
        <v>100.8</v>
      </c>
      <c r="I88" s="17"/>
      <c r="J88" s="278">
        <v>100.8</v>
      </c>
      <c r="K88" s="45"/>
    </row>
    <row r="89" spans="1:11" s="5" customFormat="1" ht="15.75" hidden="1" customHeight="1" x14ac:dyDescent="0.2">
      <c r="A89" s="40"/>
      <c r="B89" s="248" t="s">
        <v>20</v>
      </c>
      <c r="C89" s="250" t="s">
        <v>54</v>
      </c>
      <c r="D89" s="250" t="s">
        <v>23</v>
      </c>
      <c r="E89" s="250" t="s">
        <v>176</v>
      </c>
      <c r="F89" s="250" t="s">
        <v>74</v>
      </c>
      <c r="G89" s="25" t="s">
        <v>21</v>
      </c>
      <c r="H89" s="30">
        <v>48.1</v>
      </c>
      <c r="I89" s="17"/>
      <c r="J89" s="278">
        <v>48.1</v>
      </c>
      <c r="K89" s="45"/>
    </row>
    <row r="90" spans="1:11" s="5" customFormat="1" ht="26.25" hidden="1" customHeight="1" x14ac:dyDescent="0.2">
      <c r="A90" s="40"/>
      <c r="B90" s="248" t="s">
        <v>81</v>
      </c>
      <c r="C90" s="250" t="s">
        <v>54</v>
      </c>
      <c r="D90" s="250" t="s">
        <v>23</v>
      </c>
      <c r="E90" s="250" t="s">
        <v>176</v>
      </c>
      <c r="F90" s="246" t="s">
        <v>80</v>
      </c>
      <c r="G90" s="25"/>
      <c r="H90" s="29">
        <f>H91+H97</f>
        <v>1677.6999999999998</v>
      </c>
      <c r="I90" s="17"/>
      <c r="J90" s="277">
        <f>J91+J97</f>
        <v>1677.6999999999998</v>
      </c>
      <c r="K90" s="45"/>
    </row>
    <row r="91" spans="1:11" s="5" customFormat="1" ht="16.5" hidden="1" customHeight="1" x14ac:dyDescent="0.2">
      <c r="A91" s="40"/>
      <c r="B91" s="248" t="s">
        <v>45</v>
      </c>
      <c r="C91" s="250" t="s">
        <v>54</v>
      </c>
      <c r="D91" s="250" t="s">
        <v>23</v>
      </c>
      <c r="E91" s="250" t="s">
        <v>176</v>
      </c>
      <c r="F91" s="250" t="s">
        <v>80</v>
      </c>
      <c r="G91" s="26" t="s">
        <v>38</v>
      </c>
      <c r="H91" s="30">
        <f>SUM(H92+H93+H94+H95+H96)</f>
        <v>1351.3999999999999</v>
      </c>
      <c r="I91" s="17"/>
      <c r="J91" s="278">
        <f>SUM(J92+J93+J94+J95+J96)</f>
        <v>1351.3999999999999</v>
      </c>
      <c r="K91" s="45"/>
    </row>
    <row r="92" spans="1:11" s="5" customFormat="1" ht="16.5" hidden="1" customHeight="1" x14ac:dyDescent="0.2">
      <c r="A92" s="40"/>
      <c r="B92" s="248" t="s">
        <v>6</v>
      </c>
      <c r="C92" s="250" t="s">
        <v>54</v>
      </c>
      <c r="D92" s="250" t="s">
        <v>23</v>
      </c>
      <c r="E92" s="250" t="s">
        <v>176</v>
      </c>
      <c r="F92" s="250" t="s">
        <v>80</v>
      </c>
      <c r="G92" s="25" t="s">
        <v>7</v>
      </c>
      <c r="H92" s="30">
        <v>7</v>
      </c>
      <c r="I92" s="17"/>
      <c r="J92" s="278">
        <v>7</v>
      </c>
      <c r="K92" s="45"/>
    </row>
    <row r="93" spans="1:11" s="5" customFormat="1" ht="18" hidden="1" customHeight="1" x14ac:dyDescent="0.2">
      <c r="A93" s="40"/>
      <c r="B93" s="248" t="s">
        <v>9</v>
      </c>
      <c r="C93" s="250" t="s">
        <v>54</v>
      </c>
      <c r="D93" s="250" t="s">
        <v>23</v>
      </c>
      <c r="E93" s="250" t="s">
        <v>176</v>
      </c>
      <c r="F93" s="250" t="s">
        <v>80</v>
      </c>
      <c r="G93" s="25" t="s">
        <v>10</v>
      </c>
      <c r="H93" s="30"/>
      <c r="I93" s="17">
        <v>23</v>
      </c>
      <c r="J93" s="278"/>
      <c r="K93" s="45"/>
    </row>
    <row r="94" spans="1:11" s="5" customFormat="1" ht="18" hidden="1" customHeight="1" x14ac:dyDescent="0.2">
      <c r="A94" s="40"/>
      <c r="B94" s="248" t="s">
        <v>11</v>
      </c>
      <c r="C94" s="250" t="s">
        <v>54</v>
      </c>
      <c r="D94" s="250" t="s">
        <v>23</v>
      </c>
      <c r="E94" s="250" t="s">
        <v>176</v>
      </c>
      <c r="F94" s="250" t="s">
        <v>80</v>
      </c>
      <c r="G94" s="25" t="s">
        <v>12</v>
      </c>
      <c r="H94" s="30">
        <v>324.89999999999998</v>
      </c>
      <c r="I94" s="17">
        <v>944</v>
      </c>
      <c r="J94" s="278">
        <v>324.89999999999998</v>
      </c>
      <c r="K94" s="45"/>
    </row>
    <row r="95" spans="1:11" s="5" customFormat="1" ht="15" hidden="1" customHeight="1" x14ac:dyDescent="0.2">
      <c r="A95" s="40"/>
      <c r="B95" s="248" t="s">
        <v>149</v>
      </c>
      <c r="C95" s="250" t="s">
        <v>54</v>
      </c>
      <c r="D95" s="250" t="s">
        <v>23</v>
      </c>
      <c r="E95" s="250" t="s">
        <v>176</v>
      </c>
      <c r="F95" s="250" t="s">
        <v>80</v>
      </c>
      <c r="G95" s="25" t="s">
        <v>14</v>
      </c>
      <c r="H95" s="30">
        <v>554.79999999999995</v>
      </c>
      <c r="I95" s="17">
        <v>817</v>
      </c>
      <c r="J95" s="278">
        <v>554.79999999999995</v>
      </c>
      <c r="K95" s="45"/>
    </row>
    <row r="96" spans="1:11" s="5" customFormat="1" ht="17.25" hidden="1" customHeight="1" x14ac:dyDescent="0.2">
      <c r="A96" s="40"/>
      <c r="B96" s="248" t="s">
        <v>46</v>
      </c>
      <c r="C96" s="250" t="s">
        <v>54</v>
      </c>
      <c r="D96" s="250" t="s">
        <v>23</v>
      </c>
      <c r="E96" s="250" t="s">
        <v>176</v>
      </c>
      <c r="F96" s="250" t="s">
        <v>80</v>
      </c>
      <c r="G96" s="25" t="s">
        <v>15</v>
      </c>
      <c r="H96" s="30">
        <v>464.7</v>
      </c>
      <c r="I96" s="17">
        <v>1209.5999999999999</v>
      </c>
      <c r="J96" s="278">
        <v>464.7</v>
      </c>
      <c r="K96" s="45"/>
    </row>
    <row r="97" spans="1:11" s="5" customFormat="1" ht="16.5" hidden="1" customHeight="1" x14ac:dyDescent="0.2">
      <c r="A97" s="40"/>
      <c r="B97" s="248" t="s">
        <v>41</v>
      </c>
      <c r="C97" s="250" t="s">
        <v>54</v>
      </c>
      <c r="D97" s="250" t="s">
        <v>23</v>
      </c>
      <c r="E97" s="250" t="s">
        <v>176</v>
      </c>
      <c r="F97" s="250" t="s">
        <v>80</v>
      </c>
      <c r="G97" s="26" t="s">
        <v>39</v>
      </c>
      <c r="H97" s="29">
        <f>SUM(H98:H99)</f>
        <v>326.29999999999995</v>
      </c>
      <c r="I97" s="17">
        <f>SUM(I98:I99)</f>
        <v>1000</v>
      </c>
      <c r="J97" s="277">
        <f>SUM(J98:J99)</f>
        <v>326.29999999999995</v>
      </c>
      <c r="K97" s="45"/>
    </row>
    <row r="98" spans="1:11" s="5" customFormat="1" ht="15.75" hidden="1" customHeight="1" x14ac:dyDescent="0.2">
      <c r="A98" s="40"/>
      <c r="B98" s="248" t="s">
        <v>18</v>
      </c>
      <c r="C98" s="250" t="s">
        <v>54</v>
      </c>
      <c r="D98" s="250" t="s">
        <v>23</v>
      </c>
      <c r="E98" s="250" t="s">
        <v>176</v>
      </c>
      <c r="F98" s="250" t="s">
        <v>80</v>
      </c>
      <c r="G98" s="25" t="s">
        <v>19</v>
      </c>
      <c r="H98" s="30">
        <v>35.4</v>
      </c>
      <c r="I98" s="17">
        <v>400</v>
      </c>
      <c r="J98" s="278">
        <v>35.4</v>
      </c>
      <c r="K98" s="45"/>
    </row>
    <row r="99" spans="1:11" s="5" customFormat="1" ht="16.5" hidden="1" customHeight="1" x14ac:dyDescent="0.2">
      <c r="A99" s="40"/>
      <c r="B99" s="248" t="s">
        <v>20</v>
      </c>
      <c r="C99" s="250" t="s">
        <v>54</v>
      </c>
      <c r="D99" s="250" t="s">
        <v>23</v>
      </c>
      <c r="E99" s="250" t="s">
        <v>176</v>
      </c>
      <c r="F99" s="250" t="s">
        <v>80</v>
      </c>
      <c r="G99" s="25" t="s">
        <v>21</v>
      </c>
      <c r="H99" s="30">
        <v>290.89999999999998</v>
      </c>
      <c r="I99" s="17">
        <v>600</v>
      </c>
      <c r="J99" s="278">
        <v>290.89999999999998</v>
      </c>
      <c r="K99" s="45"/>
    </row>
    <row r="100" spans="1:11" s="5" customFormat="1" ht="16.5" customHeight="1" x14ac:dyDescent="0.2">
      <c r="A100" s="40"/>
      <c r="B100" s="256" t="s">
        <v>110</v>
      </c>
      <c r="C100" s="250" t="s">
        <v>54</v>
      </c>
      <c r="D100" s="250" t="s">
        <v>23</v>
      </c>
      <c r="E100" s="250" t="s">
        <v>176</v>
      </c>
      <c r="F100" s="246" t="s">
        <v>109</v>
      </c>
      <c r="G100" s="25"/>
      <c r="H100" s="29">
        <f>H101</f>
        <v>22.4</v>
      </c>
      <c r="I100" s="17"/>
      <c r="J100" s="277">
        <f>J101</f>
        <v>7.5</v>
      </c>
      <c r="K100" s="47">
        <f t="shared" ref="K100:K113" si="4">SUM(J100/H100*100)</f>
        <v>33.482142857142861</v>
      </c>
    </row>
    <row r="101" spans="1:11" s="5" customFormat="1" ht="16.5" customHeight="1" x14ac:dyDescent="0.2">
      <c r="A101" s="40"/>
      <c r="B101" s="248" t="s">
        <v>96</v>
      </c>
      <c r="C101" s="250" t="s">
        <v>54</v>
      </c>
      <c r="D101" s="250" t="s">
        <v>23</v>
      </c>
      <c r="E101" s="250" t="s">
        <v>176</v>
      </c>
      <c r="F101" s="246" t="s">
        <v>94</v>
      </c>
      <c r="G101" s="25"/>
      <c r="H101" s="30">
        <v>22.4</v>
      </c>
      <c r="I101" s="17"/>
      <c r="J101" s="278">
        <v>7.5</v>
      </c>
      <c r="K101" s="48">
        <f t="shared" si="4"/>
        <v>33.482142857142861</v>
      </c>
    </row>
    <row r="102" spans="1:11" s="5" customFormat="1" ht="26.25" hidden="1" customHeight="1" x14ac:dyDescent="0.2">
      <c r="A102" s="40"/>
      <c r="B102" s="248" t="s">
        <v>125</v>
      </c>
      <c r="C102" s="250" t="s">
        <v>54</v>
      </c>
      <c r="D102" s="250" t="s">
        <v>23</v>
      </c>
      <c r="E102" s="250" t="s">
        <v>176</v>
      </c>
      <c r="F102" s="250" t="s">
        <v>87</v>
      </c>
      <c r="G102" s="25"/>
      <c r="H102" s="30">
        <f>H103</f>
        <v>2.7</v>
      </c>
      <c r="I102" s="17"/>
      <c r="J102" s="278">
        <f>J103</f>
        <v>2.7</v>
      </c>
      <c r="K102" s="47">
        <f t="shared" si="4"/>
        <v>100</v>
      </c>
    </row>
    <row r="103" spans="1:11" s="5" customFormat="1" ht="15" hidden="1" customHeight="1" x14ac:dyDescent="0.2">
      <c r="A103" s="40"/>
      <c r="B103" s="248" t="s">
        <v>16</v>
      </c>
      <c r="C103" s="250" t="s">
        <v>54</v>
      </c>
      <c r="D103" s="250" t="s">
        <v>23</v>
      </c>
      <c r="E103" s="250" t="s">
        <v>176</v>
      </c>
      <c r="F103" s="250" t="s">
        <v>87</v>
      </c>
      <c r="G103" s="25" t="s">
        <v>17</v>
      </c>
      <c r="H103" s="30">
        <v>2.7</v>
      </c>
      <c r="I103" s="17"/>
      <c r="J103" s="278">
        <v>2.7</v>
      </c>
      <c r="K103" s="47">
        <f t="shared" si="4"/>
        <v>100</v>
      </c>
    </row>
    <row r="104" spans="1:11" s="5" customFormat="1" ht="15" hidden="1" x14ac:dyDescent="0.2">
      <c r="A104" s="40"/>
      <c r="B104" s="248" t="s">
        <v>126</v>
      </c>
      <c r="C104" s="250" t="s">
        <v>54</v>
      </c>
      <c r="D104" s="250" t="s">
        <v>23</v>
      </c>
      <c r="E104" s="250" t="s">
        <v>176</v>
      </c>
      <c r="F104" s="250" t="s">
        <v>84</v>
      </c>
      <c r="G104" s="25"/>
      <c r="H104" s="30">
        <f>H105</f>
        <v>11.7</v>
      </c>
      <c r="I104" s="17"/>
      <c r="J104" s="278">
        <f>J105</f>
        <v>11.7</v>
      </c>
      <c r="K104" s="48">
        <f t="shared" si="4"/>
        <v>100</v>
      </c>
    </row>
    <row r="105" spans="1:11" s="5" customFormat="1" ht="15" hidden="1" x14ac:dyDescent="0.2">
      <c r="A105" s="40"/>
      <c r="B105" s="248" t="s">
        <v>16</v>
      </c>
      <c r="C105" s="250" t="s">
        <v>54</v>
      </c>
      <c r="D105" s="250" t="s">
        <v>23</v>
      </c>
      <c r="E105" s="250" t="s">
        <v>176</v>
      </c>
      <c r="F105" s="250" t="s">
        <v>84</v>
      </c>
      <c r="G105" s="25" t="s">
        <v>17</v>
      </c>
      <c r="H105" s="30">
        <v>11.7</v>
      </c>
      <c r="I105" s="17"/>
      <c r="J105" s="278">
        <v>11.7</v>
      </c>
      <c r="K105" s="48">
        <f t="shared" si="4"/>
        <v>100</v>
      </c>
    </row>
    <row r="106" spans="1:11" s="5" customFormat="1" ht="15" hidden="1" x14ac:dyDescent="0.2">
      <c r="A106" s="40"/>
      <c r="B106" s="248" t="s">
        <v>136</v>
      </c>
      <c r="C106" s="250" t="s">
        <v>54</v>
      </c>
      <c r="D106" s="250" t="s">
        <v>23</v>
      </c>
      <c r="E106" s="250" t="s">
        <v>176</v>
      </c>
      <c r="F106" s="250" t="s">
        <v>124</v>
      </c>
      <c r="G106" s="25"/>
      <c r="H106" s="30">
        <f>H107</f>
        <v>3.7</v>
      </c>
      <c r="I106" s="17"/>
      <c r="J106" s="278">
        <f>J107</f>
        <v>3.7</v>
      </c>
      <c r="K106" s="48">
        <f t="shared" si="4"/>
        <v>100</v>
      </c>
    </row>
    <row r="107" spans="1:11" s="5" customFormat="1" ht="15" hidden="1" x14ac:dyDescent="0.2">
      <c r="A107" s="40"/>
      <c r="B107" s="248" t="s">
        <v>16</v>
      </c>
      <c r="C107" s="250" t="s">
        <v>54</v>
      </c>
      <c r="D107" s="250" t="s">
        <v>23</v>
      </c>
      <c r="E107" s="250" t="s">
        <v>176</v>
      </c>
      <c r="F107" s="250" t="s">
        <v>124</v>
      </c>
      <c r="G107" s="25" t="s">
        <v>17</v>
      </c>
      <c r="H107" s="30">
        <v>3.7</v>
      </c>
      <c r="I107" s="17"/>
      <c r="J107" s="278">
        <v>3.7</v>
      </c>
      <c r="K107" s="48">
        <f t="shared" si="4"/>
        <v>100</v>
      </c>
    </row>
    <row r="108" spans="1:11" s="5" customFormat="1" ht="55.5" customHeight="1" x14ac:dyDescent="0.2">
      <c r="A108" s="40"/>
      <c r="B108" s="244" t="s">
        <v>145</v>
      </c>
      <c r="C108" s="246" t="s">
        <v>54</v>
      </c>
      <c r="D108" s="246" t="s">
        <v>23</v>
      </c>
      <c r="E108" s="246" t="s">
        <v>182</v>
      </c>
      <c r="F108" s="246"/>
      <c r="G108" s="26"/>
      <c r="H108" s="29">
        <f>SUM(H109+H118)</f>
        <v>6928.3</v>
      </c>
      <c r="I108" s="17"/>
      <c r="J108" s="277">
        <f>SUM(J109+J118)</f>
        <v>4512</v>
      </c>
      <c r="K108" s="47">
        <f t="shared" si="4"/>
        <v>65.124200741884735</v>
      </c>
    </row>
    <row r="109" spans="1:11" s="5" customFormat="1" ht="63.75" x14ac:dyDescent="0.2">
      <c r="A109" s="40"/>
      <c r="B109" s="248" t="s">
        <v>112</v>
      </c>
      <c r="C109" s="250" t="s">
        <v>54</v>
      </c>
      <c r="D109" s="250" t="s">
        <v>23</v>
      </c>
      <c r="E109" s="250" t="s">
        <v>182</v>
      </c>
      <c r="F109" s="246" t="s">
        <v>108</v>
      </c>
      <c r="G109" s="25"/>
      <c r="H109" s="30">
        <f>H110</f>
        <v>6451.3</v>
      </c>
      <c r="I109" s="17"/>
      <c r="J109" s="278">
        <f>J110</f>
        <v>4265</v>
      </c>
      <c r="K109" s="48">
        <f t="shared" si="4"/>
        <v>66.110706369258907</v>
      </c>
    </row>
    <row r="110" spans="1:11" s="5" customFormat="1" ht="25.5" x14ac:dyDescent="0.2">
      <c r="A110" s="40"/>
      <c r="B110" s="248" t="s">
        <v>92</v>
      </c>
      <c r="C110" s="250" t="s">
        <v>54</v>
      </c>
      <c r="D110" s="250" t="s">
        <v>23</v>
      </c>
      <c r="E110" s="250" t="s">
        <v>182</v>
      </c>
      <c r="F110" s="246" t="s">
        <v>90</v>
      </c>
      <c r="G110" s="25"/>
      <c r="H110" s="30">
        <v>6451.3</v>
      </c>
      <c r="I110" s="17"/>
      <c r="J110" s="278">
        <v>4265</v>
      </c>
      <c r="K110" s="48">
        <f t="shared" si="4"/>
        <v>66.110706369258907</v>
      </c>
    </row>
    <row r="111" spans="1:11" s="5" customFormat="1" ht="30.75" hidden="1" customHeight="1" x14ac:dyDescent="0.2">
      <c r="A111" s="40"/>
      <c r="B111" s="248" t="s">
        <v>191</v>
      </c>
      <c r="C111" s="250" t="s">
        <v>54</v>
      </c>
      <c r="D111" s="250" t="s">
        <v>23</v>
      </c>
      <c r="E111" s="250" t="s">
        <v>182</v>
      </c>
      <c r="F111" s="246" t="s">
        <v>82</v>
      </c>
      <c r="G111" s="25"/>
      <c r="H111" s="30">
        <f>H112</f>
        <v>2940.6</v>
      </c>
      <c r="I111" s="17"/>
      <c r="J111" s="278">
        <f>J112</f>
        <v>2940.6</v>
      </c>
      <c r="K111" s="48">
        <f t="shared" si="4"/>
        <v>100</v>
      </c>
    </row>
    <row r="112" spans="1:11" s="5" customFormat="1" ht="15" hidden="1" x14ac:dyDescent="0.2">
      <c r="A112" s="40"/>
      <c r="B112" s="248" t="s">
        <v>44</v>
      </c>
      <c r="C112" s="250" t="s">
        <v>54</v>
      </c>
      <c r="D112" s="250" t="s">
        <v>23</v>
      </c>
      <c r="E112" s="250" t="s">
        <v>182</v>
      </c>
      <c r="F112" s="250" t="s">
        <v>82</v>
      </c>
      <c r="G112" s="26" t="s">
        <v>37</v>
      </c>
      <c r="H112" s="30">
        <f>H113</f>
        <v>2940.6</v>
      </c>
      <c r="I112" s="17"/>
      <c r="J112" s="278">
        <f>J113</f>
        <v>2940.6</v>
      </c>
      <c r="K112" s="48">
        <f t="shared" si="4"/>
        <v>100</v>
      </c>
    </row>
    <row r="113" spans="1:11" s="5" customFormat="1" ht="15.75" hidden="1" customHeight="1" x14ac:dyDescent="0.2">
      <c r="A113" s="40"/>
      <c r="B113" s="248" t="s">
        <v>3</v>
      </c>
      <c r="C113" s="250" t="s">
        <v>77</v>
      </c>
      <c r="D113" s="250" t="s">
        <v>23</v>
      </c>
      <c r="E113" s="250" t="s">
        <v>182</v>
      </c>
      <c r="F113" s="250" t="s">
        <v>82</v>
      </c>
      <c r="G113" s="25" t="s">
        <v>4</v>
      </c>
      <c r="H113" s="30">
        <v>2940.6</v>
      </c>
      <c r="I113" s="17"/>
      <c r="J113" s="278">
        <v>2940.6</v>
      </c>
      <c r="K113" s="48">
        <f t="shared" si="4"/>
        <v>100</v>
      </c>
    </row>
    <row r="114" spans="1:11" s="5" customFormat="1" ht="39" hidden="1" customHeight="1" x14ac:dyDescent="0.2">
      <c r="A114" s="40"/>
      <c r="B114" s="248" t="s">
        <v>195</v>
      </c>
      <c r="C114" s="250" t="s">
        <v>54</v>
      </c>
      <c r="D114" s="250" t="s">
        <v>23</v>
      </c>
      <c r="E114" s="250" t="s">
        <v>182</v>
      </c>
      <c r="F114" s="246" t="s">
        <v>194</v>
      </c>
      <c r="G114" s="25"/>
      <c r="H114" s="30">
        <f>H115</f>
        <v>159.5</v>
      </c>
      <c r="I114" s="17"/>
      <c r="J114" s="278">
        <f>J115</f>
        <v>159.5</v>
      </c>
      <c r="K114" s="45"/>
    </row>
    <row r="115" spans="1:11" s="5" customFormat="1" ht="15" hidden="1" x14ac:dyDescent="0.2">
      <c r="A115" s="40"/>
      <c r="B115" s="248" t="s">
        <v>9</v>
      </c>
      <c r="C115" s="250" t="s">
        <v>77</v>
      </c>
      <c r="D115" s="250" t="s">
        <v>23</v>
      </c>
      <c r="E115" s="250" t="s">
        <v>182</v>
      </c>
      <c r="F115" s="250" t="s">
        <v>194</v>
      </c>
      <c r="G115" s="25" t="s">
        <v>10</v>
      </c>
      <c r="H115" s="30">
        <v>159.5</v>
      </c>
      <c r="I115" s="17"/>
      <c r="J115" s="278">
        <v>159.5</v>
      </c>
      <c r="K115" s="45"/>
    </row>
    <row r="116" spans="1:11" s="5" customFormat="1" ht="46.5" hidden="1" customHeight="1" x14ac:dyDescent="0.2">
      <c r="A116" s="40"/>
      <c r="B116" s="248" t="s">
        <v>188</v>
      </c>
      <c r="C116" s="250" t="s">
        <v>54</v>
      </c>
      <c r="D116" s="250" t="s">
        <v>23</v>
      </c>
      <c r="E116" s="250" t="s">
        <v>182</v>
      </c>
      <c r="F116" s="246" t="s">
        <v>189</v>
      </c>
      <c r="G116" s="25"/>
      <c r="H116" s="30">
        <f>H117</f>
        <v>888.1</v>
      </c>
      <c r="I116" s="17"/>
      <c r="J116" s="278">
        <f>J117</f>
        <v>888.1</v>
      </c>
      <c r="K116" s="45"/>
    </row>
    <row r="117" spans="1:11" s="5" customFormat="1" ht="15.75" hidden="1" customHeight="1" x14ac:dyDescent="0.2">
      <c r="A117" s="40"/>
      <c r="B117" s="248" t="s">
        <v>43</v>
      </c>
      <c r="C117" s="250" t="s">
        <v>54</v>
      </c>
      <c r="D117" s="250" t="s">
        <v>23</v>
      </c>
      <c r="E117" s="250" t="s">
        <v>182</v>
      </c>
      <c r="F117" s="250" t="s">
        <v>189</v>
      </c>
      <c r="G117" s="25" t="s">
        <v>5</v>
      </c>
      <c r="H117" s="30">
        <v>888.1</v>
      </c>
      <c r="I117" s="17"/>
      <c r="J117" s="278">
        <v>888.1</v>
      </c>
      <c r="K117" s="45"/>
    </row>
    <row r="118" spans="1:11" s="5" customFormat="1" ht="25.5" x14ac:dyDescent="0.2">
      <c r="A118" s="40"/>
      <c r="B118" s="248" t="s">
        <v>242</v>
      </c>
      <c r="C118" s="250" t="s">
        <v>54</v>
      </c>
      <c r="D118" s="250" t="s">
        <v>23</v>
      </c>
      <c r="E118" s="250" t="s">
        <v>182</v>
      </c>
      <c r="F118" s="246" t="s">
        <v>36</v>
      </c>
      <c r="G118" s="25"/>
      <c r="H118" s="30">
        <f>H119</f>
        <v>477</v>
      </c>
      <c r="I118" s="17"/>
      <c r="J118" s="278">
        <f>J119</f>
        <v>247</v>
      </c>
      <c r="K118" s="48">
        <f t="shared" ref="K118:K131" si="5">SUM(J118/H118*100)</f>
        <v>51.781970649895179</v>
      </c>
    </row>
    <row r="119" spans="1:11" s="5" customFormat="1" ht="25.5" x14ac:dyDescent="0.2">
      <c r="A119" s="40"/>
      <c r="B119" s="248" t="s">
        <v>127</v>
      </c>
      <c r="C119" s="250" t="s">
        <v>54</v>
      </c>
      <c r="D119" s="250" t="s">
        <v>23</v>
      </c>
      <c r="E119" s="250" t="s">
        <v>182</v>
      </c>
      <c r="F119" s="246" t="s">
        <v>91</v>
      </c>
      <c r="G119" s="25"/>
      <c r="H119" s="30">
        <v>477</v>
      </c>
      <c r="I119" s="17"/>
      <c r="J119" s="278">
        <v>247</v>
      </c>
      <c r="K119" s="48">
        <f t="shared" si="5"/>
        <v>51.781970649895179</v>
      </c>
    </row>
    <row r="120" spans="1:11" s="5" customFormat="1" ht="24.75" hidden="1" customHeight="1" x14ac:dyDescent="0.2">
      <c r="A120" s="40"/>
      <c r="B120" s="248" t="s">
        <v>133</v>
      </c>
      <c r="C120" s="250" t="s">
        <v>54</v>
      </c>
      <c r="D120" s="250" t="s">
        <v>23</v>
      </c>
      <c r="E120" s="250" t="s">
        <v>182</v>
      </c>
      <c r="F120" s="250" t="s">
        <v>74</v>
      </c>
      <c r="G120" s="25"/>
      <c r="H120" s="30">
        <f>H121+H125</f>
        <v>49.8</v>
      </c>
      <c r="I120" s="17"/>
      <c r="J120" s="278">
        <f>J121+J125</f>
        <v>49.8</v>
      </c>
      <c r="K120" s="47">
        <f t="shared" si="5"/>
        <v>100</v>
      </c>
    </row>
    <row r="121" spans="1:11" s="5" customFormat="1" ht="15.75" hidden="1" customHeight="1" x14ac:dyDescent="0.2">
      <c r="A121" s="40"/>
      <c r="B121" s="248" t="s">
        <v>45</v>
      </c>
      <c r="C121" s="250" t="s">
        <v>54</v>
      </c>
      <c r="D121" s="250" t="s">
        <v>23</v>
      </c>
      <c r="E121" s="250" t="s">
        <v>182</v>
      </c>
      <c r="F121" s="250" t="s">
        <v>74</v>
      </c>
      <c r="G121" s="26" t="s">
        <v>38</v>
      </c>
      <c r="H121" s="30">
        <f>SUM(H122:H124)</f>
        <v>49.8</v>
      </c>
      <c r="I121" s="17"/>
      <c r="J121" s="278">
        <f>SUM(J122:J124)</f>
        <v>49.8</v>
      </c>
      <c r="K121" s="47">
        <f t="shared" si="5"/>
        <v>100</v>
      </c>
    </row>
    <row r="122" spans="1:11" s="5" customFormat="1" ht="15.75" hidden="1" customHeight="1" x14ac:dyDescent="0.2">
      <c r="A122" s="40"/>
      <c r="B122" s="248" t="s">
        <v>6</v>
      </c>
      <c r="C122" s="250" t="s">
        <v>54</v>
      </c>
      <c r="D122" s="250" t="s">
        <v>23</v>
      </c>
      <c r="E122" s="250" t="s">
        <v>182</v>
      </c>
      <c r="F122" s="250" t="s">
        <v>74</v>
      </c>
      <c r="G122" s="25" t="s">
        <v>7</v>
      </c>
      <c r="H122" s="30">
        <v>25</v>
      </c>
      <c r="I122" s="17"/>
      <c r="J122" s="278">
        <v>25</v>
      </c>
      <c r="K122" s="48">
        <f t="shared" si="5"/>
        <v>100</v>
      </c>
    </row>
    <row r="123" spans="1:11" s="5" customFormat="1" ht="15.75" hidden="1" customHeight="1" x14ac:dyDescent="0.2">
      <c r="A123" s="40"/>
      <c r="B123" s="248" t="s">
        <v>13</v>
      </c>
      <c r="C123" s="250" t="s">
        <v>54</v>
      </c>
      <c r="D123" s="250" t="s">
        <v>23</v>
      </c>
      <c r="E123" s="250" t="s">
        <v>182</v>
      </c>
      <c r="F123" s="250" t="s">
        <v>74</v>
      </c>
      <c r="G123" s="25" t="s">
        <v>14</v>
      </c>
      <c r="H123" s="30">
        <v>4</v>
      </c>
      <c r="I123" s="17"/>
      <c r="J123" s="278">
        <v>4</v>
      </c>
      <c r="K123" s="48">
        <f t="shared" si="5"/>
        <v>100</v>
      </c>
    </row>
    <row r="124" spans="1:11" s="5" customFormat="1" ht="15" hidden="1" customHeight="1" x14ac:dyDescent="0.2">
      <c r="A124" s="40"/>
      <c r="B124" s="248" t="s">
        <v>46</v>
      </c>
      <c r="C124" s="250" t="s">
        <v>54</v>
      </c>
      <c r="D124" s="250" t="s">
        <v>23</v>
      </c>
      <c r="E124" s="250" t="s">
        <v>182</v>
      </c>
      <c r="F124" s="250" t="s">
        <v>74</v>
      </c>
      <c r="G124" s="25" t="s">
        <v>15</v>
      </c>
      <c r="H124" s="30">
        <v>20.8</v>
      </c>
      <c r="I124" s="17"/>
      <c r="J124" s="278">
        <v>20.8</v>
      </c>
      <c r="K124" s="48">
        <f t="shared" si="5"/>
        <v>100</v>
      </c>
    </row>
    <row r="125" spans="1:11" s="5" customFormat="1" ht="15.75" hidden="1" customHeight="1" x14ac:dyDescent="0.2">
      <c r="A125" s="40"/>
      <c r="B125" s="248" t="s">
        <v>41</v>
      </c>
      <c r="C125" s="250" t="s">
        <v>54</v>
      </c>
      <c r="D125" s="250" t="s">
        <v>23</v>
      </c>
      <c r="E125" s="250" t="s">
        <v>182</v>
      </c>
      <c r="F125" s="250" t="s">
        <v>74</v>
      </c>
      <c r="G125" s="26" t="s">
        <v>39</v>
      </c>
      <c r="H125" s="30">
        <f>H127</f>
        <v>0</v>
      </c>
      <c r="I125" s="17"/>
      <c r="J125" s="278">
        <f>J127</f>
        <v>0</v>
      </c>
      <c r="K125" s="48" t="e">
        <f t="shared" si="5"/>
        <v>#DIV/0!</v>
      </c>
    </row>
    <row r="126" spans="1:11" s="5" customFormat="1" ht="15.75" hidden="1" customHeight="1" x14ac:dyDescent="0.2">
      <c r="A126" s="40"/>
      <c r="B126" s="248" t="s">
        <v>18</v>
      </c>
      <c r="C126" s="250" t="s">
        <v>54</v>
      </c>
      <c r="D126" s="250" t="s">
        <v>23</v>
      </c>
      <c r="E126" s="250" t="s">
        <v>182</v>
      </c>
      <c r="F126" s="250" t="s">
        <v>74</v>
      </c>
      <c r="G126" s="25" t="s">
        <v>19</v>
      </c>
      <c r="H126" s="30"/>
      <c r="I126" s="17"/>
      <c r="J126" s="278"/>
      <c r="K126" s="48" t="e">
        <f t="shared" si="5"/>
        <v>#DIV/0!</v>
      </c>
    </row>
    <row r="127" spans="1:11" s="5" customFormat="1" ht="15.75" hidden="1" customHeight="1" x14ac:dyDescent="0.2">
      <c r="A127" s="40"/>
      <c r="B127" s="248" t="s">
        <v>20</v>
      </c>
      <c r="C127" s="250" t="s">
        <v>54</v>
      </c>
      <c r="D127" s="250" t="s">
        <v>23</v>
      </c>
      <c r="E127" s="250" t="s">
        <v>182</v>
      </c>
      <c r="F127" s="250" t="s">
        <v>74</v>
      </c>
      <c r="G127" s="25" t="s">
        <v>21</v>
      </c>
      <c r="H127" s="30"/>
      <c r="I127" s="17"/>
      <c r="J127" s="278"/>
      <c r="K127" s="48" t="e">
        <f t="shared" si="5"/>
        <v>#DIV/0!</v>
      </c>
    </row>
    <row r="128" spans="1:11" s="5" customFormat="1" ht="27" hidden="1" customHeight="1" x14ac:dyDescent="0.2">
      <c r="A128" s="40"/>
      <c r="B128" s="248" t="s">
        <v>132</v>
      </c>
      <c r="C128" s="250" t="s">
        <v>54</v>
      </c>
      <c r="D128" s="250" t="s">
        <v>23</v>
      </c>
      <c r="E128" s="250" t="s">
        <v>182</v>
      </c>
      <c r="F128" s="250" t="s">
        <v>80</v>
      </c>
      <c r="G128" s="25"/>
      <c r="H128" s="30">
        <f>H129+H133</f>
        <v>89.7</v>
      </c>
      <c r="I128" s="17"/>
      <c r="J128" s="278">
        <f>J129+J133</f>
        <v>89.7</v>
      </c>
      <c r="K128" s="48">
        <f t="shared" si="5"/>
        <v>100</v>
      </c>
    </row>
    <row r="129" spans="1:11" s="5" customFormat="1" ht="15.75" hidden="1" customHeight="1" x14ac:dyDescent="0.2">
      <c r="A129" s="40"/>
      <c r="B129" s="248" t="s">
        <v>45</v>
      </c>
      <c r="C129" s="250" t="s">
        <v>54</v>
      </c>
      <c r="D129" s="250" t="s">
        <v>23</v>
      </c>
      <c r="E129" s="250" t="s">
        <v>182</v>
      </c>
      <c r="F129" s="250" t="s">
        <v>80</v>
      </c>
      <c r="G129" s="26" t="s">
        <v>38</v>
      </c>
      <c r="H129" s="30">
        <f>H130+H131+H132</f>
        <v>39.400000000000006</v>
      </c>
      <c r="I129" s="17"/>
      <c r="J129" s="278">
        <f>J130+J131+J132</f>
        <v>39.400000000000006</v>
      </c>
      <c r="K129" s="48">
        <f t="shared" si="5"/>
        <v>100</v>
      </c>
    </row>
    <row r="130" spans="1:11" s="5" customFormat="1" ht="15.75" hidden="1" customHeight="1" x14ac:dyDescent="0.2">
      <c r="A130" s="40"/>
      <c r="B130" s="248" t="s">
        <v>6</v>
      </c>
      <c r="C130" s="250" t="s">
        <v>54</v>
      </c>
      <c r="D130" s="250" t="s">
        <v>23</v>
      </c>
      <c r="E130" s="250" t="s">
        <v>182</v>
      </c>
      <c r="F130" s="250" t="s">
        <v>80</v>
      </c>
      <c r="G130" s="25" t="s">
        <v>7</v>
      </c>
      <c r="H130" s="30">
        <v>26.1</v>
      </c>
      <c r="I130" s="17"/>
      <c r="J130" s="278">
        <v>26.1</v>
      </c>
      <c r="K130" s="48">
        <f t="shared" si="5"/>
        <v>100</v>
      </c>
    </row>
    <row r="131" spans="1:11" s="5" customFormat="1" ht="14.25" hidden="1" customHeight="1" x14ac:dyDescent="0.2">
      <c r="A131" s="40"/>
      <c r="B131" s="248" t="s">
        <v>149</v>
      </c>
      <c r="C131" s="250" t="s">
        <v>54</v>
      </c>
      <c r="D131" s="250" t="s">
        <v>23</v>
      </c>
      <c r="E131" s="250" t="s">
        <v>182</v>
      </c>
      <c r="F131" s="250" t="s">
        <v>80</v>
      </c>
      <c r="G131" s="25" t="s">
        <v>14</v>
      </c>
      <c r="H131" s="30">
        <v>9.3000000000000007</v>
      </c>
      <c r="I131" s="17"/>
      <c r="J131" s="278">
        <v>9.3000000000000007</v>
      </c>
      <c r="K131" s="48">
        <f t="shared" si="5"/>
        <v>100</v>
      </c>
    </row>
    <row r="132" spans="1:11" s="5" customFormat="1" ht="14.25" hidden="1" customHeight="1" x14ac:dyDescent="0.2">
      <c r="A132" s="40"/>
      <c r="B132" s="248" t="s">
        <v>46</v>
      </c>
      <c r="C132" s="250" t="s">
        <v>54</v>
      </c>
      <c r="D132" s="250" t="s">
        <v>23</v>
      </c>
      <c r="E132" s="250" t="s">
        <v>182</v>
      </c>
      <c r="F132" s="250" t="s">
        <v>80</v>
      </c>
      <c r="G132" s="25" t="s">
        <v>15</v>
      </c>
      <c r="H132" s="30">
        <v>4</v>
      </c>
      <c r="I132" s="17"/>
      <c r="J132" s="278">
        <v>4</v>
      </c>
      <c r="K132" s="45"/>
    </row>
    <row r="133" spans="1:11" s="5" customFormat="1" ht="12.75" hidden="1" customHeight="1" x14ac:dyDescent="0.2">
      <c r="A133" s="40"/>
      <c r="B133" s="248" t="s">
        <v>41</v>
      </c>
      <c r="C133" s="250" t="s">
        <v>54</v>
      </c>
      <c r="D133" s="250" t="s">
        <v>23</v>
      </c>
      <c r="E133" s="250" t="s">
        <v>182</v>
      </c>
      <c r="F133" s="250" t="s">
        <v>80</v>
      </c>
      <c r="G133" s="26" t="s">
        <v>39</v>
      </c>
      <c r="H133" s="30">
        <f>SUM(H134:H135)</f>
        <v>50.3</v>
      </c>
      <c r="I133" s="17"/>
      <c r="J133" s="278">
        <f>SUM(J134:J135)</f>
        <v>50.3</v>
      </c>
      <c r="K133" s="45"/>
    </row>
    <row r="134" spans="1:11" s="5" customFormat="1" ht="12.75" hidden="1" customHeight="1" x14ac:dyDescent="0.2">
      <c r="A134" s="40"/>
      <c r="B134" s="248" t="s">
        <v>18</v>
      </c>
      <c r="C134" s="250" t="s">
        <v>54</v>
      </c>
      <c r="D134" s="250" t="s">
        <v>23</v>
      </c>
      <c r="E134" s="250" t="s">
        <v>182</v>
      </c>
      <c r="F134" s="250" t="s">
        <v>80</v>
      </c>
      <c r="G134" s="25" t="s">
        <v>19</v>
      </c>
      <c r="H134" s="30">
        <v>0</v>
      </c>
      <c r="I134" s="17"/>
      <c r="J134" s="278">
        <v>0</v>
      </c>
      <c r="K134" s="45"/>
    </row>
    <row r="135" spans="1:11" s="5" customFormat="1" ht="12.75" hidden="1" customHeight="1" x14ac:dyDescent="0.2">
      <c r="A135" s="40"/>
      <c r="B135" s="248" t="s">
        <v>20</v>
      </c>
      <c r="C135" s="250" t="s">
        <v>54</v>
      </c>
      <c r="D135" s="250" t="s">
        <v>23</v>
      </c>
      <c r="E135" s="250" t="s">
        <v>182</v>
      </c>
      <c r="F135" s="250" t="s">
        <v>80</v>
      </c>
      <c r="G135" s="25" t="s">
        <v>21</v>
      </c>
      <c r="H135" s="30">
        <v>50.3</v>
      </c>
      <c r="I135" s="17"/>
      <c r="J135" s="278">
        <v>50.3</v>
      </c>
      <c r="K135" s="45"/>
    </row>
    <row r="136" spans="1:11" s="5" customFormat="1" ht="30" hidden="1" customHeight="1" x14ac:dyDescent="0.2">
      <c r="A136" s="40"/>
      <c r="B136" s="248" t="s">
        <v>138</v>
      </c>
      <c r="C136" s="250" t="s">
        <v>54</v>
      </c>
      <c r="D136" s="250" t="s">
        <v>23</v>
      </c>
      <c r="E136" s="250" t="s">
        <v>183</v>
      </c>
      <c r="F136" s="250" t="s">
        <v>80</v>
      </c>
      <c r="G136" s="25"/>
      <c r="H136" s="30">
        <f>H138</f>
        <v>6.5</v>
      </c>
      <c r="I136" s="17"/>
      <c r="J136" s="278">
        <f>J138</f>
        <v>6.5</v>
      </c>
      <c r="K136" s="47">
        <f t="shared" ref="K136:K175" si="6">SUM(J136/H136*100)</f>
        <v>100</v>
      </c>
    </row>
    <row r="137" spans="1:11" s="5" customFormat="1" ht="15.75" hidden="1" customHeight="1" x14ac:dyDescent="0.2">
      <c r="A137" s="40"/>
      <c r="B137" s="248" t="s">
        <v>41</v>
      </c>
      <c r="C137" s="250" t="s">
        <v>54</v>
      </c>
      <c r="D137" s="250" t="s">
        <v>23</v>
      </c>
      <c r="E137" s="250" t="s">
        <v>183</v>
      </c>
      <c r="F137" s="250" t="s">
        <v>80</v>
      </c>
      <c r="G137" s="26" t="s">
        <v>39</v>
      </c>
      <c r="H137" s="30">
        <f>H138</f>
        <v>6.5</v>
      </c>
      <c r="I137" s="17"/>
      <c r="J137" s="278">
        <f>J138</f>
        <v>6.5</v>
      </c>
      <c r="K137" s="48">
        <f t="shared" si="6"/>
        <v>100</v>
      </c>
    </row>
    <row r="138" spans="1:11" s="5" customFormat="1" ht="15" hidden="1" x14ac:dyDescent="0.2">
      <c r="A138" s="40"/>
      <c r="B138" s="248" t="s">
        <v>20</v>
      </c>
      <c r="C138" s="250" t="s">
        <v>54</v>
      </c>
      <c r="D138" s="250" t="s">
        <v>23</v>
      </c>
      <c r="E138" s="250" t="s">
        <v>183</v>
      </c>
      <c r="F138" s="250" t="s">
        <v>80</v>
      </c>
      <c r="G138" s="25" t="s">
        <v>21</v>
      </c>
      <c r="H138" s="30">
        <v>6.5</v>
      </c>
      <c r="I138" s="17"/>
      <c r="J138" s="278">
        <v>6.5</v>
      </c>
      <c r="K138" s="48">
        <f t="shared" si="6"/>
        <v>100</v>
      </c>
    </row>
    <row r="139" spans="1:11" s="5" customFormat="1" ht="15" x14ac:dyDescent="0.2">
      <c r="A139" s="40"/>
      <c r="B139" s="244" t="s">
        <v>60</v>
      </c>
      <c r="C139" s="246" t="s">
        <v>54</v>
      </c>
      <c r="D139" s="246" t="s">
        <v>63</v>
      </c>
      <c r="E139" s="250"/>
      <c r="F139" s="250"/>
      <c r="G139" s="25"/>
      <c r="H139" s="29">
        <f>H140</f>
        <v>15</v>
      </c>
      <c r="I139" s="17"/>
      <c r="J139" s="277">
        <f>J140</f>
        <v>0</v>
      </c>
      <c r="K139" s="47">
        <f t="shared" si="6"/>
        <v>0</v>
      </c>
    </row>
    <row r="140" spans="1:11" s="5" customFormat="1" ht="15" customHeight="1" x14ac:dyDescent="0.2">
      <c r="A140" s="43"/>
      <c r="B140" s="244" t="s">
        <v>197</v>
      </c>
      <c r="C140" s="245" t="s">
        <v>54</v>
      </c>
      <c r="D140" s="246" t="s">
        <v>63</v>
      </c>
      <c r="E140" s="246" t="s">
        <v>171</v>
      </c>
      <c r="F140" s="246"/>
      <c r="G140" s="26"/>
      <c r="H140" s="29">
        <f>SUM(H141)</f>
        <v>15</v>
      </c>
      <c r="I140" s="16">
        <v>60</v>
      </c>
      <c r="J140" s="277">
        <f>SUM(J141)</f>
        <v>0</v>
      </c>
      <c r="K140" s="47">
        <f t="shared" si="6"/>
        <v>0</v>
      </c>
    </row>
    <row r="141" spans="1:11" s="5" customFormat="1" ht="15" x14ac:dyDescent="0.2">
      <c r="A141" s="43"/>
      <c r="B141" s="256" t="s">
        <v>110</v>
      </c>
      <c r="C141" s="249" t="s">
        <v>54</v>
      </c>
      <c r="D141" s="250" t="s">
        <v>63</v>
      </c>
      <c r="E141" s="250" t="s">
        <v>171</v>
      </c>
      <c r="F141" s="246" t="s">
        <v>109</v>
      </c>
      <c r="G141" s="25"/>
      <c r="H141" s="30">
        <f>H142</f>
        <v>15</v>
      </c>
      <c r="I141" s="17"/>
      <c r="J141" s="278">
        <f>J142</f>
        <v>0</v>
      </c>
      <c r="K141" s="48">
        <f t="shared" si="6"/>
        <v>0</v>
      </c>
    </row>
    <row r="142" spans="1:11" s="5" customFormat="1" ht="15" x14ac:dyDescent="0.2">
      <c r="A142" s="40"/>
      <c r="B142" s="248" t="s">
        <v>86</v>
      </c>
      <c r="C142" s="249" t="s">
        <v>54</v>
      </c>
      <c r="D142" s="250" t="s">
        <v>63</v>
      </c>
      <c r="E142" s="250" t="s">
        <v>171</v>
      </c>
      <c r="F142" s="246" t="s">
        <v>85</v>
      </c>
      <c r="G142" s="25"/>
      <c r="H142" s="30">
        <v>15</v>
      </c>
      <c r="I142" s="17">
        <v>60</v>
      </c>
      <c r="J142" s="278">
        <v>0</v>
      </c>
      <c r="K142" s="48">
        <f t="shared" si="6"/>
        <v>0</v>
      </c>
    </row>
    <row r="143" spans="1:11" s="5" customFormat="1" ht="15" hidden="1" x14ac:dyDescent="0.2">
      <c r="A143" s="40"/>
      <c r="B143" s="248" t="s">
        <v>16</v>
      </c>
      <c r="C143" s="249" t="s">
        <v>54</v>
      </c>
      <c r="D143" s="250" t="s">
        <v>63</v>
      </c>
      <c r="E143" s="250" t="s">
        <v>171</v>
      </c>
      <c r="F143" s="250" t="s">
        <v>85</v>
      </c>
      <c r="G143" s="25" t="s">
        <v>17</v>
      </c>
      <c r="H143" s="30">
        <v>60</v>
      </c>
      <c r="I143" s="17"/>
      <c r="J143" s="278">
        <v>60</v>
      </c>
      <c r="K143" s="48">
        <f t="shared" si="6"/>
        <v>100</v>
      </c>
    </row>
    <row r="144" spans="1:11" s="5" customFormat="1" ht="14.25" x14ac:dyDescent="0.2">
      <c r="A144" s="40"/>
      <c r="B144" s="244" t="s">
        <v>22</v>
      </c>
      <c r="C144" s="246" t="s">
        <v>54</v>
      </c>
      <c r="D144" s="246" t="s">
        <v>64</v>
      </c>
      <c r="E144" s="246"/>
      <c r="F144" s="246"/>
      <c r="G144" s="26"/>
      <c r="H144" s="29">
        <f>SUM(H145+H148+H153+H158+H161+H164+H167+H170+H178)</f>
        <v>338.8</v>
      </c>
      <c r="I144" s="16" t="e">
        <f>SUM(#REF!)+I149+#REF!+I161</f>
        <v>#REF!</v>
      </c>
      <c r="J144" s="277">
        <f>SUM(J145+J148+J153+J158+J161+J164+J167+J170+J178)</f>
        <v>38.799999999999997</v>
      </c>
      <c r="K144" s="47">
        <f t="shared" si="6"/>
        <v>11.452184179456905</v>
      </c>
    </row>
    <row r="145" spans="1:11" s="5" customFormat="1" ht="51" x14ac:dyDescent="0.2">
      <c r="A145" s="40"/>
      <c r="B145" s="189" t="s">
        <v>148</v>
      </c>
      <c r="C145" s="246" t="s">
        <v>54</v>
      </c>
      <c r="D145" s="246" t="s">
        <v>64</v>
      </c>
      <c r="E145" s="246" t="s">
        <v>183</v>
      </c>
      <c r="F145" s="246"/>
      <c r="G145" s="26"/>
      <c r="H145" s="29">
        <f>SUM(H146)</f>
        <v>8.8000000000000007</v>
      </c>
      <c r="I145" s="16">
        <f>SUM(I147)</f>
        <v>67</v>
      </c>
      <c r="J145" s="277">
        <f>SUM(J146)</f>
        <v>8.8000000000000007</v>
      </c>
      <c r="K145" s="47">
        <f>SUM(J145/H145*100)</f>
        <v>100</v>
      </c>
    </row>
    <row r="146" spans="1:11" s="5" customFormat="1" ht="25.5" x14ac:dyDescent="0.2">
      <c r="A146" s="40"/>
      <c r="B146" s="248" t="s">
        <v>242</v>
      </c>
      <c r="C146" s="250" t="s">
        <v>54</v>
      </c>
      <c r="D146" s="250" t="s">
        <v>64</v>
      </c>
      <c r="E146" s="250" t="s">
        <v>183</v>
      </c>
      <c r="F146" s="246" t="s">
        <v>36</v>
      </c>
      <c r="G146" s="25"/>
      <c r="H146" s="30">
        <f>H147</f>
        <v>8.8000000000000007</v>
      </c>
      <c r="I146" s="16"/>
      <c r="J146" s="278">
        <f>J147</f>
        <v>8.8000000000000007</v>
      </c>
      <c r="K146" s="48">
        <f>SUM(J146/H146*100)</f>
        <v>100</v>
      </c>
    </row>
    <row r="147" spans="1:11" s="5" customFormat="1" ht="25.5" x14ac:dyDescent="0.2">
      <c r="A147" s="40"/>
      <c r="B147" s="248" t="s">
        <v>127</v>
      </c>
      <c r="C147" s="250" t="s">
        <v>54</v>
      </c>
      <c r="D147" s="250" t="s">
        <v>64</v>
      </c>
      <c r="E147" s="250" t="s">
        <v>183</v>
      </c>
      <c r="F147" s="246" t="s">
        <v>91</v>
      </c>
      <c r="G147" s="25"/>
      <c r="H147" s="30">
        <v>8.8000000000000007</v>
      </c>
      <c r="I147" s="17">
        <v>67</v>
      </c>
      <c r="J147" s="278">
        <v>8.8000000000000007</v>
      </c>
      <c r="K147" s="48">
        <f>SUM(J147/H147*100)</f>
        <v>100</v>
      </c>
    </row>
    <row r="148" spans="1:11" s="5" customFormat="1" ht="25.5" x14ac:dyDescent="0.2">
      <c r="A148" s="40"/>
      <c r="B148" s="244" t="s">
        <v>141</v>
      </c>
      <c r="C148" s="246" t="s">
        <v>54</v>
      </c>
      <c r="D148" s="246" t="s">
        <v>64</v>
      </c>
      <c r="E148" s="246" t="s">
        <v>170</v>
      </c>
      <c r="F148" s="246"/>
      <c r="G148" s="26"/>
      <c r="H148" s="29">
        <f>SUM(H150)</f>
        <v>300</v>
      </c>
      <c r="I148" s="17"/>
      <c r="J148" s="277">
        <f>SUM(J150)</f>
        <v>0</v>
      </c>
      <c r="K148" s="47">
        <f t="shared" si="6"/>
        <v>0</v>
      </c>
    </row>
    <row r="149" spans="1:11" s="5" customFormat="1" ht="25.5" customHeight="1" x14ac:dyDescent="0.2">
      <c r="A149" s="40"/>
      <c r="B149" s="248" t="s">
        <v>242</v>
      </c>
      <c r="C149" s="250" t="s">
        <v>54</v>
      </c>
      <c r="D149" s="250" t="s">
        <v>64</v>
      </c>
      <c r="E149" s="250" t="s">
        <v>170</v>
      </c>
      <c r="F149" s="246" t="s">
        <v>36</v>
      </c>
      <c r="G149" s="25"/>
      <c r="H149" s="30">
        <f>H150</f>
        <v>300</v>
      </c>
      <c r="I149" s="16"/>
      <c r="J149" s="278">
        <f>J150</f>
        <v>0</v>
      </c>
      <c r="K149" s="48">
        <f t="shared" si="6"/>
        <v>0</v>
      </c>
    </row>
    <row r="150" spans="1:11" s="5" customFormat="1" ht="25.5" x14ac:dyDescent="0.2">
      <c r="A150" s="40"/>
      <c r="B150" s="248" t="s">
        <v>127</v>
      </c>
      <c r="C150" s="250" t="s">
        <v>54</v>
      </c>
      <c r="D150" s="250" t="s">
        <v>64</v>
      </c>
      <c r="E150" s="250" t="s">
        <v>170</v>
      </c>
      <c r="F150" s="246" t="s">
        <v>91</v>
      </c>
      <c r="G150" s="25"/>
      <c r="H150" s="30">
        <v>300</v>
      </c>
      <c r="I150" s="16"/>
      <c r="J150" s="278">
        <v>0</v>
      </c>
      <c r="K150" s="48">
        <f t="shared" si="6"/>
        <v>0</v>
      </c>
    </row>
    <row r="151" spans="1:11" s="5" customFormat="1" ht="31.5" hidden="1" customHeight="1" x14ac:dyDescent="0.2">
      <c r="A151" s="40"/>
      <c r="B151" s="248" t="s">
        <v>138</v>
      </c>
      <c r="C151" s="250" t="s">
        <v>54</v>
      </c>
      <c r="D151" s="250" t="s">
        <v>64</v>
      </c>
      <c r="E151" s="250" t="s">
        <v>170</v>
      </c>
      <c r="F151" s="250" t="s">
        <v>80</v>
      </c>
      <c r="G151" s="25"/>
      <c r="H151" s="30">
        <f>H152</f>
        <v>100</v>
      </c>
      <c r="I151" s="17"/>
      <c r="J151" s="278">
        <f>J152</f>
        <v>100</v>
      </c>
      <c r="K151" s="47">
        <f t="shared" si="6"/>
        <v>100</v>
      </c>
    </row>
    <row r="152" spans="1:11" s="5" customFormat="1" ht="16.5" hidden="1" customHeight="1" x14ac:dyDescent="0.2">
      <c r="A152" s="40"/>
      <c r="B152" s="248" t="s">
        <v>46</v>
      </c>
      <c r="C152" s="250" t="s">
        <v>54</v>
      </c>
      <c r="D152" s="250" t="s">
        <v>64</v>
      </c>
      <c r="E152" s="250" t="s">
        <v>170</v>
      </c>
      <c r="F152" s="250" t="s">
        <v>80</v>
      </c>
      <c r="G152" s="25" t="s">
        <v>15</v>
      </c>
      <c r="H152" s="30">
        <v>100</v>
      </c>
      <c r="I152" s="22"/>
      <c r="J152" s="278">
        <v>100</v>
      </c>
      <c r="K152" s="47">
        <f t="shared" si="6"/>
        <v>100</v>
      </c>
    </row>
    <row r="153" spans="1:11" s="5" customFormat="1" ht="51" hidden="1" x14ac:dyDescent="0.2">
      <c r="A153" s="40"/>
      <c r="B153" s="244" t="s">
        <v>186</v>
      </c>
      <c r="C153" s="246" t="s">
        <v>54</v>
      </c>
      <c r="D153" s="246" t="s">
        <v>64</v>
      </c>
      <c r="E153" s="246" t="s">
        <v>157</v>
      </c>
      <c r="F153" s="246"/>
      <c r="G153" s="26"/>
      <c r="H153" s="29">
        <f>SUM(H154)</f>
        <v>0</v>
      </c>
      <c r="I153" s="22"/>
      <c r="J153" s="277">
        <f>SUM(J154)</f>
        <v>0</v>
      </c>
      <c r="K153" s="47" t="e">
        <f t="shared" si="6"/>
        <v>#DIV/0!</v>
      </c>
    </row>
    <row r="154" spans="1:11" s="5" customFormat="1" ht="25.5" hidden="1" x14ac:dyDescent="0.2">
      <c r="A154" s="40"/>
      <c r="B154" s="248" t="s">
        <v>242</v>
      </c>
      <c r="C154" s="250" t="s">
        <v>54</v>
      </c>
      <c r="D154" s="250" t="s">
        <v>64</v>
      </c>
      <c r="E154" s="250" t="s">
        <v>157</v>
      </c>
      <c r="F154" s="246" t="s">
        <v>36</v>
      </c>
      <c r="G154" s="25"/>
      <c r="H154" s="30">
        <f>H155</f>
        <v>0</v>
      </c>
      <c r="I154" s="30">
        <v>374</v>
      </c>
      <c r="J154" s="278">
        <f>J155</f>
        <v>0</v>
      </c>
      <c r="K154" s="48" t="e">
        <f t="shared" si="6"/>
        <v>#DIV/0!</v>
      </c>
    </row>
    <row r="155" spans="1:11" s="5" customFormat="1" ht="25.5" hidden="1" x14ac:dyDescent="0.2">
      <c r="A155" s="40"/>
      <c r="B155" s="248" t="s">
        <v>127</v>
      </c>
      <c r="C155" s="250" t="s">
        <v>54</v>
      </c>
      <c r="D155" s="250" t="s">
        <v>64</v>
      </c>
      <c r="E155" s="250" t="s">
        <v>157</v>
      </c>
      <c r="F155" s="246" t="s">
        <v>91</v>
      </c>
      <c r="G155" s="37"/>
      <c r="H155" s="30">
        <v>0</v>
      </c>
      <c r="I155" s="22"/>
      <c r="J155" s="278">
        <v>0</v>
      </c>
      <c r="K155" s="48" t="e">
        <f t="shared" si="6"/>
        <v>#DIV/0!</v>
      </c>
    </row>
    <row r="156" spans="1:11" s="5" customFormat="1" ht="25.5" hidden="1" x14ac:dyDescent="0.2">
      <c r="A156" s="40"/>
      <c r="B156" s="248" t="s">
        <v>132</v>
      </c>
      <c r="C156" s="259" t="s">
        <v>54</v>
      </c>
      <c r="D156" s="250" t="s">
        <v>64</v>
      </c>
      <c r="E156" s="250" t="s">
        <v>157</v>
      </c>
      <c r="F156" s="250" t="s">
        <v>80</v>
      </c>
      <c r="G156" s="37"/>
      <c r="H156" s="30">
        <f>SUM(H157)</f>
        <v>166.3</v>
      </c>
      <c r="I156" s="22"/>
      <c r="J156" s="278">
        <f>SUM(J157)</f>
        <v>166.3</v>
      </c>
      <c r="K156" s="48">
        <f t="shared" si="6"/>
        <v>100</v>
      </c>
    </row>
    <row r="157" spans="1:11" s="5" customFormat="1" ht="15" hidden="1" x14ac:dyDescent="0.2">
      <c r="A157" s="40"/>
      <c r="B157" s="248" t="s">
        <v>46</v>
      </c>
      <c r="C157" s="259" t="s">
        <v>54</v>
      </c>
      <c r="D157" s="250" t="s">
        <v>64</v>
      </c>
      <c r="E157" s="250" t="s">
        <v>157</v>
      </c>
      <c r="F157" s="250" t="s">
        <v>80</v>
      </c>
      <c r="G157" s="25" t="s">
        <v>15</v>
      </c>
      <c r="H157" s="30">
        <v>166.3</v>
      </c>
      <c r="I157" s="22"/>
      <c r="J157" s="278">
        <v>166.3</v>
      </c>
      <c r="K157" s="48">
        <f t="shared" si="6"/>
        <v>100</v>
      </c>
    </row>
    <row r="158" spans="1:11" s="57" customFormat="1" ht="42.75" customHeight="1" x14ac:dyDescent="0.2">
      <c r="A158" s="55"/>
      <c r="B158" s="189" t="s">
        <v>361</v>
      </c>
      <c r="C158" s="190" t="s">
        <v>54</v>
      </c>
      <c r="D158" s="190" t="s">
        <v>64</v>
      </c>
      <c r="E158" s="190" t="s">
        <v>150</v>
      </c>
      <c r="F158" s="190"/>
      <c r="G158" s="49"/>
      <c r="H158" s="51">
        <f>SUM(H160)</f>
        <v>5</v>
      </c>
      <c r="I158" s="58">
        <f>SUM(I160)</f>
        <v>5</v>
      </c>
      <c r="J158" s="280">
        <f>J160</f>
        <v>5</v>
      </c>
      <c r="K158" s="48">
        <f t="shared" si="6"/>
        <v>100</v>
      </c>
    </row>
    <row r="159" spans="1:11" s="57" customFormat="1" ht="27" customHeight="1" x14ac:dyDescent="0.2">
      <c r="A159" s="55"/>
      <c r="B159" s="191" t="s">
        <v>242</v>
      </c>
      <c r="C159" s="192" t="s">
        <v>54</v>
      </c>
      <c r="D159" s="192" t="s">
        <v>64</v>
      </c>
      <c r="E159" s="192" t="s">
        <v>150</v>
      </c>
      <c r="F159" s="190" t="s">
        <v>36</v>
      </c>
      <c r="G159" s="49"/>
      <c r="H159" s="52">
        <f>H160</f>
        <v>5</v>
      </c>
      <c r="I159" s="60">
        <f>I160</f>
        <v>5</v>
      </c>
      <c r="J159" s="280">
        <f>J160</f>
        <v>5</v>
      </c>
      <c r="K159" s="48">
        <f t="shared" si="6"/>
        <v>100</v>
      </c>
    </row>
    <row r="160" spans="1:11" s="57" customFormat="1" ht="25.5" customHeight="1" x14ac:dyDescent="0.2">
      <c r="A160" s="55"/>
      <c r="B160" s="191" t="s">
        <v>127</v>
      </c>
      <c r="C160" s="192" t="s">
        <v>54</v>
      </c>
      <c r="D160" s="192" t="s">
        <v>64</v>
      </c>
      <c r="E160" s="192" t="s">
        <v>150</v>
      </c>
      <c r="F160" s="190" t="s">
        <v>91</v>
      </c>
      <c r="G160" s="50"/>
      <c r="H160" s="52">
        <f>+H162</f>
        <v>5</v>
      </c>
      <c r="I160" s="60">
        <f>+I162</f>
        <v>5</v>
      </c>
      <c r="J160" s="280">
        <v>5</v>
      </c>
      <c r="K160" s="48">
        <f t="shared" si="6"/>
        <v>100</v>
      </c>
    </row>
    <row r="161" spans="1:11" s="5" customFormat="1" ht="84" customHeight="1" x14ac:dyDescent="0.2">
      <c r="A161" s="40"/>
      <c r="B161" s="189" t="s">
        <v>215</v>
      </c>
      <c r="C161" s="246" t="s">
        <v>54</v>
      </c>
      <c r="D161" s="246" t="s">
        <v>64</v>
      </c>
      <c r="E161" s="246" t="s">
        <v>152</v>
      </c>
      <c r="F161" s="250"/>
      <c r="G161" s="25"/>
      <c r="H161" s="29">
        <f>SUM(H163)</f>
        <v>5</v>
      </c>
      <c r="I161" s="16"/>
      <c r="J161" s="277">
        <f>SUM(J163)</f>
        <v>5</v>
      </c>
      <c r="K161" s="47">
        <f t="shared" si="6"/>
        <v>100</v>
      </c>
    </row>
    <row r="162" spans="1:11" s="5" customFormat="1" ht="25.5" x14ac:dyDescent="0.2">
      <c r="A162" s="40"/>
      <c r="B162" s="248" t="s">
        <v>242</v>
      </c>
      <c r="C162" s="250" t="s">
        <v>54</v>
      </c>
      <c r="D162" s="250" t="s">
        <v>64</v>
      </c>
      <c r="E162" s="250" t="s">
        <v>152</v>
      </c>
      <c r="F162" s="246" t="s">
        <v>36</v>
      </c>
      <c r="G162" s="25"/>
      <c r="H162" s="30">
        <v>5</v>
      </c>
      <c r="I162" s="30">
        <v>5</v>
      </c>
      <c r="J162" s="278">
        <f>J163</f>
        <v>5</v>
      </c>
      <c r="K162" s="48">
        <f t="shared" si="6"/>
        <v>100</v>
      </c>
    </row>
    <row r="163" spans="1:11" s="5" customFormat="1" ht="25.5" x14ac:dyDescent="0.2">
      <c r="A163" s="40"/>
      <c r="B163" s="248" t="s">
        <v>127</v>
      </c>
      <c r="C163" s="250" t="s">
        <v>54</v>
      </c>
      <c r="D163" s="250" t="s">
        <v>64</v>
      </c>
      <c r="E163" s="250" t="s">
        <v>152</v>
      </c>
      <c r="F163" s="246" t="s">
        <v>91</v>
      </c>
      <c r="G163" s="25"/>
      <c r="H163" s="30">
        <v>5</v>
      </c>
      <c r="I163" s="22"/>
      <c r="J163" s="278">
        <v>5</v>
      </c>
      <c r="K163" s="48">
        <f t="shared" si="6"/>
        <v>100</v>
      </c>
    </row>
    <row r="164" spans="1:11" s="5" customFormat="1" ht="122.25" customHeight="1" x14ac:dyDescent="0.2">
      <c r="A164" s="40"/>
      <c r="B164" s="189" t="s">
        <v>216</v>
      </c>
      <c r="C164" s="190" t="s">
        <v>54</v>
      </c>
      <c r="D164" s="190" t="s">
        <v>64</v>
      </c>
      <c r="E164" s="190" t="s">
        <v>217</v>
      </c>
      <c r="F164" s="250"/>
      <c r="G164" s="25"/>
      <c r="H164" s="29">
        <f>SUM(H166)</f>
        <v>5</v>
      </c>
      <c r="I164" s="22"/>
      <c r="J164" s="277">
        <f>SUM(J166)</f>
        <v>5</v>
      </c>
      <c r="K164" s="47">
        <f t="shared" si="6"/>
        <v>100</v>
      </c>
    </row>
    <row r="165" spans="1:11" s="5" customFormat="1" ht="30" customHeight="1" x14ac:dyDescent="0.2">
      <c r="A165" s="40"/>
      <c r="B165" s="191" t="s">
        <v>242</v>
      </c>
      <c r="C165" s="192" t="s">
        <v>54</v>
      </c>
      <c r="D165" s="192" t="s">
        <v>64</v>
      </c>
      <c r="E165" s="192" t="s">
        <v>217</v>
      </c>
      <c r="F165" s="246" t="s">
        <v>36</v>
      </c>
      <c r="G165" s="25"/>
      <c r="H165" s="30">
        <f>H166</f>
        <v>5</v>
      </c>
      <c r="I165" s="22"/>
      <c r="J165" s="278">
        <f>J166</f>
        <v>5</v>
      </c>
      <c r="K165" s="48">
        <f t="shared" si="6"/>
        <v>100</v>
      </c>
    </row>
    <row r="166" spans="1:11" s="5" customFormat="1" ht="26.25" customHeight="1" x14ac:dyDescent="0.2">
      <c r="A166" s="40"/>
      <c r="B166" s="191" t="s">
        <v>127</v>
      </c>
      <c r="C166" s="192" t="s">
        <v>54</v>
      </c>
      <c r="D166" s="192" t="s">
        <v>64</v>
      </c>
      <c r="E166" s="192" t="s">
        <v>217</v>
      </c>
      <c r="F166" s="246" t="s">
        <v>91</v>
      </c>
      <c r="G166" s="25"/>
      <c r="H166" s="30">
        <v>5</v>
      </c>
      <c r="I166" s="22"/>
      <c r="J166" s="278">
        <v>5</v>
      </c>
      <c r="K166" s="48">
        <f t="shared" si="6"/>
        <v>100</v>
      </c>
    </row>
    <row r="167" spans="1:11" s="5" customFormat="1" ht="81" customHeight="1" x14ac:dyDescent="0.2">
      <c r="A167" s="40"/>
      <c r="B167" s="189" t="s">
        <v>224</v>
      </c>
      <c r="C167" s="190" t="s">
        <v>54</v>
      </c>
      <c r="D167" s="190" t="s">
        <v>64</v>
      </c>
      <c r="E167" s="190" t="s">
        <v>223</v>
      </c>
      <c r="F167" s="190"/>
      <c r="G167" s="50"/>
      <c r="H167" s="51">
        <f>SUM(H168)</f>
        <v>5</v>
      </c>
      <c r="I167" s="22"/>
      <c r="J167" s="195">
        <f>SUM(J168)</f>
        <v>5</v>
      </c>
      <c r="K167" s="47">
        <f t="shared" ref="K167:K172" si="7">SUM(J167/H167*100)</f>
        <v>100</v>
      </c>
    </row>
    <row r="168" spans="1:11" s="5" customFormat="1" ht="27" customHeight="1" x14ac:dyDescent="0.2">
      <c r="A168" s="40"/>
      <c r="B168" s="191" t="s">
        <v>242</v>
      </c>
      <c r="C168" s="192" t="s">
        <v>54</v>
      </c>
      <c r="D168" s="192" t="s">
        <v>64</v>
      </c>
      <c r="E168" s="192" t="s">
        <v>223</v>
      </c>
      <c r="F168" s="190" t="s">
        <v>36</v>
      </c>
      <c r="G168" s="50"/>
      <c r="H168" s="52">
        <f>H169</f>
        <v>5</v>
      </c>
      <c r="I168" s="52">
        <v>3</v>
      </c>
      <c r="J168" s="198">
        <f>J169</f>
        <v>5</v>
      </c>
      <c r="K168" s="48">
        <f t="shared" si="7"/>
        <v>100</v>
      </c>
    </row>
    <row r="169" spans="1:11" s="5" customFormat="1" ht="29.25" customHeight="1" x14ac:dyDescent="0.2">
      <c r="A169" s="40"/>
      <c r="B169" s="191" t="s">
        <v>127</v>
      </c>
      <c r="C169" s="192" t="s">
        <v>54</v>
      </c>
      <c r="D169" s="192" t="s">
        <v>64</v>
      </c>
      <c r="E169" s="192" t="s">
        <v>223</v>
      </c>
      <c r="F169" s="190" t="s">
        <v>91</v>
      </c>
      <c r="G169" s="50"/>
      <c r="H169" s="52">
        <v>5</v>
      </c>
      <c r="I169" s="52">
        <v>3</v>
      </c>
      <c r="J169" s="198">
        <v>5</v>
      </c>
      <c r="K169" s="48">
        <f t="shared" si="7"/>
        <v>100</v>
      </c>
    </row>
    <row r="170" spans="1:11" s="5" customFormat="1" ht="51.75" customHeight="1" x14ac:dyDescent="0.2">
      <c r="A170" s="40"/>
      <c r="B170" s="189" t="s">
        <v>353</v>
      </c>
      <c r="C170" s="190" t="s">
        <v>54</v>
      </c>
      <c r="D170" s="190" t="s">
        <v>64</v>
      </c>
      <c r="E170" s="190" t="s">
        <v>354</v>
      </c>
      <c r="F170" s="192"/>
      <c r="G170" s="50"/>
      <c r="H170" s="51">
        <f>H171</f>
        <v>5</v>
      </c>
      <c r="I170" s="51"/>
      <c r="J170" s="195">
        <f>J171</f>
        <v>5</v>
      </c>
      <c r="K170" s="47">
        <f t="shared" si="7"/>
        <v>100</v>
      </c>
    </row>
    <row r="171" spans="1:11" s="5" customFormat="1" ht="29.25" customHeight="1" x14ac:dyDescent="0.2">
      <c r="A171" s="40"/>
      <c r="B171" s="191" t="s">
        <v>242</v>
      </c>
      <c r="C171" s="192" t="s">
        <v>54</v>
      </c>
      <c r="D171" s="192" t="s">
        <v>64</v>
      </c>
      <c r="E171" s="192" t="s">
        <v>354</v>
      </c>
      <c r="F171" s="190" t="s">
        <v>36</v>
      </c>
      <c r="G171" s="50"/>
      <c r="H171" s="52">
        <f>H172</f>
        <v>5</v>
      </c>
      <c r="I171" s="52"/>
      <c r="J171" s="198">
        <f>J172</f>
        <v>5</v>
      </c>
      <c r="K171" s="48">
        <f t="shared" si="7"/>
        <v>100</v>
      </c>
    </row>
    <row r="172" spans="1:11" s="5" customFormat="1" ht="29.25" customHeight="1" x14ac:dyDescent="0.2">
      <c r="A172" s="40"/>
      <c r="B172" s="191" t="s">
        <v>127</v>
      </c>
      <c r="C172" s="192" t="s">
        <v>54</v>
      </c>
      <c r="D172" s="192" t="s">
        <v>64</v>
      </c>
      <c r="E172" s="192" t="s">
        <v>354</v>
      </c>
      <c r="F172" s="190" t="s">
        <v>91</v>
      </c>
      <c r="G172" s="50"/>
      <c r="H172" s="52">
        <v>5</v>
      </c>
      <c r="I172" s="52"/>
      <c r="J172" s="198">
        <v>5</v>
      </c>
      <c r="K172" s="48">
        <f t="shared" si="7"/>
        <v>100</v>
      </c>
    </row>
    <row r="173" spans="1:11" s="5" customFormat="1" ht="26.25" hidden="1" customHeight="1" x14ac:dyDescent="0.2">
      <c r="A173" s="40"/>
      <c r="B173" s="248" t="s">
        <v>138</v>
      </c>
      <c r="C173" s="250" t="s">
        <v>54</v>
      </c>
      <c r="D173" s="250" t="s">
        <v>64</v>
      </c>
      <c r="E173" s="250" t="s">
        <v>152</v>
      </c>
      <c r="F173" s="250" t="s">
        <v>80</v>
      </c>
      <c r="G173" s="25"/>
      <c r="H173" s="30">
        <f>SUM(H174+H176)</f>
        <v>52.7</v>
      </c>
      <c r="I173" s="22"/>
      <c r="J173" s="278">
        <f>SUM(J174+J176)</f>
        <v>52.7</v>
      </c>
      <c r="K173" s="48">
        <f t="shared" si="6"/>
        <v>100</v>
      </c>
    </row>
    <row r="174" spans="1:11" s="5" customFormat="1" ht="17.25" hidden="1" customHeight="1" x14ac:dyDescent="0.2">
      <c r="A174" s="40"/>
      <c r="B174" s="248" t="s">
        <v>45</v>
      </c>
      <c r="C174" s="250" t="s">
        <v>54</v>
      </c>
      <c r="D174" s="250" t="s">
        <v>64</v>
      </c>
      <c r="E174" s="250" t="s">
        <v>152</v>
      </c>
      <c r="F174" s="250" t="s">
        <v>80</v>
      </c>
      <c r="G174" s="25" t="s">
        <v>38</v>
      </c>
      <c r="H174" s="30">
        <f>SUM(H175)</f>
        <v>42.7</v>
      </c>
      <c r="I174" s="22"/>
      <c r="J174" s="278">
        <f>SUM(J175)</f>
        <v>42.7</v>
      </c>
      <c r="K174" s="48">
        <f t="shared" si="6"/>
        <v>100</v>
      </c>
    </row>
    <row r="175" spans="1:11" s="5" customFormat="1" ht="12.75" hidden="1" customHeight="1" x14ac:dyDescent="0.2">
      <c r="A175" s="40"/>
      <c r="B175" s="248" t="s">
        <v>46</v>
      </c>
      <c r="C175" s="250" t="s">
        <v>54</v>
      </c>
      <c r="D175" s="250" t="s">
        <v>64</v>
      </c>
      <c r="E175" s="250" t="s">
        <v>152</v>
      </c>
      <c r="F175" s="250" t="s">
        <v>80</v>
      </c>
      <c r="G175" s="25" t="s">
        <v>15</v>
      </c>
      <c r="H175" s="30">
        <v>42.7</v>
      </c>
      <c r="I175" s="22"/>
      <c r="J175" s="278">
        <v>42.7</v>
      </c>
      <c r="K175" s="48">
        <f t="shared" si="6"/>
        <v>100</v>
      </c>
    </row>
    <row r="176" spans="1:11" s="5" customFormat="1" ht="15" hidden="1" x14ac:dyDescent="0.2">
      <c r="A176" s="40"/>
      <c r="B176" s="248" t="s">
        <v>41</v>
      </c>
      <c r="C176" s="250" t="s">
        <v>54</v>
      </c>
      <c r="D176" s="250" t="s">
        <v>64</v>
      </c>
      <c r="E176" s="250" t="s">
        <v>152</v>
      </c>
      <c r="F176" s="250" t="s">
        <v>80</v>
      </c>
      <c r="G176" s="26" t="s">
        <v>39</v>
      </c>
      <c r="H176" s="30">
        <f>H177</f>
        <v>10</v>
      </c>
      <c r="I176" s="22"/>
      <c r="J176" s="278">
        <f>J177</f>
        <v>10</v>
      </c>
      <c r="K176" s="45"/>
    </row>
    <row r="177" spans="1:11" s="5" customFormat="1" ht="16.5" hidden="1" customHeight="1" x14ac:dyDescent="0.2">
      <c r="A177" s="40"/>
      <c r="B177" s="248" t="s">
        <v>20</v>
      </c>
      <c r="C177" s="250" t="s">
        <v>54</v>
      </c>
      <c r="D177" s="250" t="s">
        <v>64</v>
      </c>
      <c r="E177" s="250" t="s">
        <v>152</v>
      </c>
      <c r="F177" s="250" t="s">
        <v>80</v>
      </c>
      <c r="G177" s="25" t="s">
        <v>21</v>
      </c>
      <c r="H177" s="30">
        <v>10</v>
      </c>
      <c r="I177" s="22"/>
      <c r="J177" s="278">
        <v>10</v>
      </c>
      <c r="K177" s="45"/>
    </row>
    <row r="178" spans="1:11" s="5" customFormat="1" ht="96.75" customHeight="1" x14ac:dyDescent="0.2">
      <c r="A178" s="40"/>
      <c r="B178" s="189" t="s">
        <v>355</v>
      </c>
      <c r="C178" s="190" t="s">
        <v>54</v>
      </c>
      <c r="D178" s="190" t="s">
        <v>64</v>
      </c>
      <c r="E178" s="190" t="s">
        <v>356</v>
      </c>
      <c r="F178" s="190"/>
      <c r="G178" s="50"/>
      <c r="H178" s="52">
        <f>H179</f>
        <v>5</v>
      </c>
      <c r="I178" s="52"/>
      <c r="J178" s="198">
        <f>J179</f>
        <v>5</v>
      </c>
      <c r="K178" s="48">
        <f>SUM(J178/H178*100)</f>
        <v>100</v>
      </c>
    </row>
    <row r="179" spans="1:11" s="5" customFormat="1" ht="29.25" customHeight="1" x14ac:dyDescent="0.2">
      <c r="A179" s="40"/>
      <c r="B179" s="191" t="s">
        <v>242</v>
      </c>
      <c r="C179" s="192" t="s">
        <v>54</v>
      </c>
      <c r="D179" s="192" t="s">
        <v>64</v>
      </c>
      <c r="E179" s="192" t="s">
        <v>356</v>
      </c>
      <c r="F179" s="190" t="s">
        <v>36</v>
      </c>
      <c r="G179" s="50"/>
      <c r="H179" s="52">
        <f>H180</f>
        <v>5</v>
      </c>
      <c r="I179" s="52"/>
      <c r="J179" s="198">
        <f>J180</f>
        <v>5</v>
      </c>
      <c r="K179" s="48">
        <f>SUM(J179/H179*100)</f>
        <v>100</v>
      </c>
    </row>
    <row r="180" spans="1:11" s="5" customFormat="1" ht="29.25" customHeight="1" x14ac:dyDescent="0.2">
      <c r="A180" s="40"/>
      <c r="B180" s="191" t="s">
        <v>127</v>
      </c>
      <c r="C180" s="192" t="s">
        <v>54</v>
      </c>
      <c r="D180" s="192" t="s">
        <v>64</v>
      </c>
      <c r="E180" s="192" t="s">
        <v>356</v>
      </c>
      <c r="F180" s="190" t="s">
        <v>91</v>
      </c>
      <c r="G180" s="50"/>
      <c r="H180" s="52">
        <v>5</v>
      </c>
      <c r="I180" s="52"/>
      <c r="J180" s="198">
        <v>5</v>
      </c>
      <c r="K180" s="48">
        <f>SUM(J180/H180*100)</f>
        <v>100</v>
      </c>
    </row>
    <row r="181" spans="1:11" s="5" customFormat="1" ht="25.5" x14ac:dyDescent="0.2">
      <c r="A181" s="40"/>
      <c r="B181" s="244" t="s">
        <v>99</v>
      </c>
      <c r="C181" s="246" t="s">
        <v>54</v>
      </c>
      <c r="D181" s="246" t="s">
        <v>24</v>
      </c>
      <c r="E181" s="246"/>
      <c r="F181" s="246"/>
      <c r="G181" s="26"/>
      <c r="H181" s="29">
        <f>H182</f>
        <v>35</v>
      </c>
      <c r="I181" s="22"/>
      <c r="J181" s="277">
        <f>J182</f>
        <v>5</v>
      </c>
      <c r="K181" s="47">
        <f t="shared" ref="K181:K215" si="8">SUM(J181/H181*100)</f>
        <v>14.285714285714285</v>
      </c>
    </row>
    <row r="182" spans="1:11" s="5" customFormat="1" ht="42.75" customHeight="1" x14ac:dyDescent="0.2">
      <c r="A182" s="40"/>
      <c r="B182" s="189" t="s">
        <v>237</v>
      </c>
      <c r="C182" s="190" t="s">
        <v>54</v>
      </c>
      <c r="D182" s="190" t="s">
        <v>238</v>
      </c>
      <c r="E182" s="246"/>
      <c r="F182" s="246"/>
      <c r="G182" s="26"/>
      <c r="H182" s="29">
        <f>SUM(H183)</f>
        <v>35</v>
      </c>
      <c r="I182" s="22"/>
      <c r="J182" s="277">
        <f>SUM(J183)</f>
        <v>5</v>
      </c>
      <c r="K182" s="47">
        <f t="shared" si="8"/>
        <v>14.285714285714285</v>
      </c>
    </row>
    <row r="183" spans="1:11" s="5" customFormat="1" ht="79.5" customHeight="1" x14ac:dyDescent="0.2">
      <c r="A183" s="40"/>
      <c r="B183" s="189" t="s">
        <v>177</v>
      </c>
      <c r="C183" s="190" t="s">
        <v>54</v>
      </c>
      <c r="D183" s="190" t="s">
        <v>238</v>
      </c>
      <c r="E183" s="246" t="s">
        <v>169</v>
      </c>
      <c r="F183" s="246"/>
      <c r="G183" s="26"/>
      <c r="H183" s="29">
        <f>SUM(H184)</f>
        <v>35</v>
      </c>
      <c r="I183" s="22"/>
      <c r="J183" s="277">
        <f>SUM(J184)</f>
        <v>5</v>
      </c>
      <c r="K183" s="47">
        <f t="shared" si="8"/>
        <v>14.285714285714285</v>
      </c>
    </row>
    <row r="184" spans="1:11" s="5" customFormat="1" ht="32.25" customHeight="1" x14ac:dyDescent="0.2">
      <c r="A184" s="40"/>
      <c r="B184" s="191" t="s">
        <v>242</v>
      </c>
      <c r="C184" s="192" t="s">
        <v>54</v>
      </c>
      <c r="D184" s="192" t="s">
        <v>238</v>
      </c>
      <c r="E184" s="250" t="s">
        <v>169</v>
      </c>
      <c r="F184" s="246" t="s">
        <v>36</v>
      </c>
      <c r="G184" s="25"/>
      <c r="H184" s="30">
        <f>H185</f>
        <v>35</v>
      </c>
      <c r="I184" s="22"/>
      <c r="J184" s="278">
        <f>J185</f>
        <v>5</v>
      </c>
      <c r="K184" s="48">
        <f t="shared" si="8"/>
        <v>14.285714285714285</v>
      </c>
    </row>
    <row r="185" spans="1:11" s="5" customFormat="1" ht="31.5" customHeight="1" x14ac:dyDescent="0.2">
      <c r="A185" s="40"/>
      <c r="B185" s="191" t="s">
        <v>127</v>
      </c>
      <c r="C185" s="192" t="s">
        <v>54</v>
      </c>
      <c r="D185" s="192" t="s">
        <v>238</v>
      </c>
      <c r="E185" s="250" t="s">
        <v>169</v>
      </c>
      <c r="F185" s="246" t="s">
        <v>91</v>
      </c>
      <c r="G185" s="25"/>
      <c r="H185" s="30">
        <v>35</v>
      </c>
      <c r="I185" s="22"/>
      <c r="J185" s="278">
        <v>5</v>
      </c>
      <c r="K185" s="48">
        <f t="shared" si="8"/>
        <v>14.285714285714285</v>
      </c>
    </row>
    <row r="186" spans="1:11" s="5" customFormat="1" ht="15" hidden="1" x14ac:dyDescent="0.2">
      <c r="A186" s="40"/>
      <c r="B186" s="244" t="s">
        <v>101</v>
      </c>
      <c r="C186" s="246" t="s">
        <v>54</v>
      </c>
      <c r="D186" s="246" t="s">
        <v>100</v>
      </c>
      <c r="E186" s="246"/>
      <c r="F186" s="246"/>
      <c r="G186" s="26"/>
      <c r="H186" s="29">
        <f>H187</f>
        <v>0</v>
      </c>
      <c r="I186" s="22"/>
      <c r="J186" s="277">
        <f>J187</f>
        <v>0</v>
      </c>
      <c r="K186" s="47" t="e">
        <f t="shared" si="8"/>
        <v>#DIV/0!</v>
      </c>
    </row>
    <row r="187" spans="1:11" s="5" customFormat="1" ht="14.25" hidden="1" x14ac:dyDescent="0.2">
      <c r="A187" s="40"/>
      <c r="B187" s="244" t="s">
        <v>72</v>
      </c>
      <c r="C187" s="246" t="s">
        <v>54</v>
      </c>
      <c r="D187" s="246" t="s">
        <v>71</v>
      </c>
      <c r="E187" s="246"/>
      <c r="F187" s="246"/>
      <c r="G187" s="26"/>
      <c r="H187" s="29">
        <f>SUM(H188)</f>
        <v>0</v>
      </c>
      <c r="I187" s="16">
        <f>SUM(I188)</f>
        <v>300</v>
      </c>
      <c r="J187" s="277">
        <f>SUM(J188)</f>
        <v>0</v>
      </c>
      <c r="K187" s="47" t="e">
        <f t="shared" si="8"/>
        <v>#DIV/0!</v>
      </c>
    </row>
    <row r="188" spans="1:11" s="5" customFormat="1" ht="57" hidden="1" customHeight="1" x14ac:dyDescent="0.2">
      <c r="A188" s="40"/>
      <c r="B188" s="244" t="s">
        <v>181</v>
      </c>
      <c r="C188" s="250" t="s">
        <v>54</v>
      </c>
      <c r="D188" s="250" t="s">
        <v>71</v>
      </c>
      <c r="E188" s="250" t="s">
        <v>168</v>
      </c>
      <c r="F188" s="250"/>
      <c r="G188" s="25"/>
      <c r="H188" s="30">
        <f>SUM(H190)</f>
        <v>0</v>
      </c>
      <c r="I188" s="17">
        <f>SUM(I192)</f>
        <v>300</v>
      </c>
      <c r="J188" s="278">
        <f>SUM(J190)</f>
        <v>0</v>
      </c>
      <c r="K188" s="48" t="e">
        <f t="shared" si="8"/>
        <v>#DIV/0!</v>
      </c>
    </row>
    <row r="189" spans="1:11" s="5" customFormat="1" ht="27.75" hidden="1" customHeight="1" x14ac:dyDescent="0.2">
      <c r="A189" s="40"/>
      <c r="B189" s="202" t="s">
        <v>207</v>
      </c>
      <c r="C189" s="192" t="s">
        <v>54</v>
      </c>
      <c r="D189" s="192" t="s">
        <v>71</v>
      </c>
      <c r="E189" s="192" t="s">
        <v>168</v>
      </c>
      <c r="F189" s="190" t="s">
        <v>205</v>
      </c>
      <c r="G189" s="50"/>
      <c r="H189" s="52">
        <f>H190</f>
        <v>0</v>
      </c>
      <c r="I189" s="52">
        <v>696.6</v>
      </c>
      <c r="J189" s="198">
        <f>J190</f>
        <v>0</v>
      </c>
      <c r="K189" s="48" t="e">
        <f t="shared" si="8"/>
        <v>#DIV/0!</v>
      </c>
    </row>
    <row r="190" spans="1:11" s="5" customFormat="1" ht="42.75" hidden="1" customHeight="1" x14ac:dyDescent="0.2">
      <c r="A190" s="40"/>
      <c r="B190" s="191" t="s">
        <v>343</v>
      </c>
      <c r="C190" s="192" t="s">
        <v>54</v>
      </c>
      <c r="D190" s="192" t="s">
        <v>71</v>
      </c>
      <c r="E190" s="192" t="s">
        <v>168</v>
      </c>
      <c r="F190" s="190" t="s">
        <v>206</v>
      </c>
      <c r="G190" s="50"/>
      <c r="H190" s="52">
        <v>0</v>
      </c>
      <c r="I190" s="52">
        <v>696.6</v>
      </c>
      <c r="J190" s="198">
        <v>0</v>
      </c>
      <c r="K190" s="48" t="e">
        <f t="shared" si="8"/>
        <v>#DIV/0!</v>
      </c>
    </row>
    <row r="191" spans="1:11" s="5" customFormat="1" ht="55.5" hidden="1" customHeight="1" x14ac:dyDescent="0.2">
      <c r="A191" s="40"/>
      <c r="B191" s="251" t="s">
        <v>202</v>
      </c>
      <c r="C191" s="250" t="s">
        <v>54</v>
      </c>
      <c r="D191" s="250" t="s">
        <v>71</v>
      </c>
      <c r="E191" s="250" t="s">
        <v>168</v>
      </c>
      <c r="F191" s="250" t="s">
        <v>203</v>
      </c>
      <c r="G191" s="25"/>
      <c r="H191" s="30">
        <f>H192</f>
        <v>438</v>
      </c>
      <c r="I191" s="17"/>
      <c r="J191" s="278">
        <f>J192</f>
        <v>438</v>
      </c>
      <c r="K191" s="48">
        <f t="shared" si="8"/>
        <v>100</v>
      </c>
    </row>
    <row r="192" spans="1:11" s="5" customFormat="1" ht="39.75" hidden="1" customHeight="1" x14ac:dyDescent="0.2">
      <c r="A192" s="40"/>
      <c r="B192" s="248" t="s">
        <v>75</v>
      </c>
      <c r="C192" s="250" t="s">
        <v>54</v>
      </c>
      <c r="D192" s="250" t="s">
        <v>71</v>
      </c>
      <c r="E192" s="250" t="s">
        <v>168</v>
      </c>
      <c r="F192" s="250" t="s">
        <v>203</v>
      </c>
      <c r="G192" s="25" t="s">
        <v>74</v>
      </c>
      <c r="H192" s="30">
        <v>438</v>
      </c>
      <c r="I192" s="17">
        <v>300</v>
      </c>
      <c r="J192" s="278">
        <v>438</v>
      </c>
      <c r="K192" s="48">
        <f t="shared" si="8"/>
        <v>100</v>
      </c>
    </row>
    <row r="193" spans="1:11" s="57" customFormat="1" ht="15" x14ac:dyDescent="0.2">
      <c r="A193" s="55"/>
      <c r="B193" s="189" t="s">
        <v>101</v>
      </c>
      <c r="C193" s="190" t="s">
        <v>54</v>
      </c>
      <c r="D193" s="190" t="s">
        <v>100</v>
      </c>
      <c r="E193" s="190"/>
      <c r="F193" s="190"/>
      <c r="G193" s="49"/>
      <c r="H193" s="51">
        <f>H194+H198</f>
        <v>475.6</v>
      </c>
      <c r="I193" s="58" t="e">
        <f>I194</f>
        <v>#REF!</v>
      </c>
      <c r="J193" s="280">
        <f>J194+J198</f>
        <v>475.5</v>
      </c>
      <c r="K193" s="48">
        <f t="shared" si="8"/>
        <v>99.97897392767031</v>
      </c>
    </row>
    <row r="194" spans="1:11" s="57" customFormat="1" ht="15" x14ac:dyDescent="0.2">
      <c r="A194" s="55"/>
      <c r="B194" s="189" t="s">
        <v>72</v>
      </c>
      <c r="C194" s="190" t="s">
        <v>54</v>
      </c>
      <c r="D194" s="190" t="s">
        <v>71</v>
      </c>
      <c r="E194" s="190"/>
      <c r="F194" s="190"/>
      <c r="G194" s="49"/>
      <c r="H194" s="51">
        <f>SUM(H195)</f>
        <v>470.6</v>
      </c>
      <c r="I194" s="58" t="e">
        <f>SUM(I195)</f>
        <v>#REF!</v>
      </c>
      <c r="J194" s="281">
        <f>SUM(J195)</f>
        <v>470.5</v>
      </c>
      <c r="K194" s="48">
        <f t="shared" si="8"/>
        <v>99.978750531236713</v>
      </c>
    </row>
    <row r="195" spans="1:11" s="57" customFormat="1" ht="53.25" customHeight="1" x14ac:dyDescent="0.2">
      <c r="A195" s="55"/>
      <c r="B195" s="189" t="s">
        <v>241</v>
      </c>
      <c r="C195" s="190" t="s">
        <v>54</v>
      </c>
      <c r="D195" s="190" t="s">
        <v>71</v>
      </c>
      <c r="E195" s="190" t="s">
        <v>168</v>
      </c>
      <c r="F195" s="190"/>
      <c r="G195" s="49"/>
      <c r="H195" s="51">
        <f>SUM(H197)</f>
        <v>470.6</v>
      </c>
      <c r="I195" s="58" t="e">
        <f>SUM(I197)</f>
        <v>#REF!</v>
      </c>
      <c r="J195" s="195">
        <f>SUM(J197)</f>
        <v>470.5</v>
      </c>
      <c r="K195" s="47">
        <f t="shared" si="8"/>
        <v>99.978750531236713</v>
      </c>
    </row>
    <row r="196" spans="1:11" s="57" customFormat="1" ht="31.5" customHeight="1" x14ac:dyDescent="0.2">
      <c r="A196" s="55"/>
      <c r="B196" s="191" t="s">
        <v>242</v>
      </c>
      <c r="C196" s="192" t="s">
        <v>54</v>
      </c>
      <c r="D196" s="192" t="s">
        <v>71</v>
      </c>
      <c r="E196" s="192" t="s">
        <v>168</v>
      </c>
      <c r="F196" s="190" t="s">
        <v>385</v>
      </c>
      <c r="G196" s="50"/>
      <c r="H196" s="52">
        <f>H197</f>
        <v>470.6</v>
      </c>
      <c r="I196" s="60" t="e">
        <f>I197</f>
        <v>#REF!</v>
      </c>
      <c r="J196" s="198">
        <f>J197</f>
        <v>470.5</v>
      </c>
      <c r="K196" s="47">
        <f t="shared" si="8"/>
        <v>99.978750531236713</v>
      </c>
    </row>
    <row r="197" spans="1:11" s="57" customFormat="1" ht="28.5" customHeight="1" x14ac:dyDescent="0.2">
      <c r="A197" s="55"/>
      <c r="B197" s="191" t="s">
        <v>127</v>
      </c>
      <c r="C197" s="192" t="s">
        <v>54</v>
      </c>
      <c r="D197" s="192" t="s">
        <v>71</v>
      </c>
      <c r="E197" s="192" t="s">
        <v>168</v>
      </c>
      <c r="F197" s="190" t="s">
        <v>91</v>
      </c>
      <c r="G197" s="50"/>
      <c r="H197" s="52">
        <v>470.6</v>
      </c>
      <c r="I197" s="60" t="e">
        <f>I203</f>
        <v>#REF!</v>
      </c>
      <c r="J197" s="280">
        <v>470.5</v>
      </c>
      <c r="K197" s="48">
        <f t="shared" si="8"/>
        <v>99.978750531236713</v>
      </c>
    </row>
    <row r="198" spans="1:11" s="57" customFormat="1" ht="18.75" customHeight="1" x14ac:dyDescent="0.2">
      <c r="A198" s="193"/>
      <c r="B198" s="194" t="s">
        <v>357</v>
      </c>
      <c r="C198" s="190" t="s">
        <v>54</v>
      </c>
      <c r="D198" s="190" t="s">
        <v>358</v>
      </c>
      <c r="E198" s="190"/>
      <c r="F198" s="190"/>
      <c r="G198" s="190"/>
      <c r="H198" s="195">
        <f t="shared" ref="H198:I200" si="9">H199</f>
        <v>5</v>
      </c>
      <c r="I198" s="195" t="e">
        <f t="shared" si="9"/>
        <v>#REF!</v>
      </c>
      <c r="J198" s="196">
        <f>J199</f>
        <v>5</v>
      </c>
      <c r="K198" s="47">
        <f t="shared" si="8"/>
        <v>100</v>
      </c>
    </row>
    <row r="199" spans="1:11" s="57" customFormat="1" ht="40.5" customHeight="1" x14ac:dyDescent="0.2">
      <c r="A199" s="193"/>
      <c r="B199" s="197" t="s">
        <v>359</v>
      </c>
      <c r="C199" s="192" t="s">
        <v>54</v>
      </c>
      <c r="D199" s="192" t="s">
        <v>358</v>
      </c>
      <c r="E199" s="190" t="s">
        <v>360</v>
      </c>
      <c r="F199" s="192"/>
      <c r="G199" s="192"/>
      <c r="H199" s="195">
        <f>H200</f>
        <v>5</v>
      </c>
      <c r="I199" s="195" t="e">
        <f t="shared" si="9"/>
        <v>#REF!</v>
      </c>
      <c r="J199" s="196">
        <f>J200</f>
        <v>5</v>
      </c>
      <c r="K199" s="47">
        <f t="shared" si="8"/>
        <v>100</v>
      </c>
    </row>
    <row r="200" spans="1:11" s="57" customFormat="1" ht="26.25" customHeight="1" x14ac:dyDescent="0.2">
      <c r="A200" s="193"/>
      <c r="B200" s="191" t="s">
        <v>242</v>
      </c>
      <c r="C200" s="192" t="s">
        <v>54</v>
      </c>
      <c r="D200" s="192" t="s">
        <v>358</v>
      </c>
      <c r="E200" s="192" t="s">
        <v>360</v>
      </c>
      <c r="F200" s="190" t="s">
        <v>36</v>
      </c>
      <c r="G200" s="192"/>
      <c r="H200" s="195">
        <f>H201</f>
        <v>5</v>
      </c>
      <c r="I200" s="195" t="e">
        <f t="shared" si="9"/>
        <v>#REF!</v>
      </c>
      <c r="J200" s="196">
        <f>J201</f>
        <v>5</v>
      </c>
      <c r="K200" s="48">
        <f t="shared" si="8"/>
        <v>100</v>
      </c>
    </row>
    <row r="201" spans="1:11" s="57" customFormat="1" ht="26.25" customHeight="1" x14ac:dyDescent="0.2">
      <c r="A201" s="193"/>
      <c r="B201" s="191" t="s">
        <v>127</v>
      </c>
      <c r="C201" s="192" t="s">
        <v>54</v>
      </c>
      <c r="D201" s="192" t="s">
        <v>358</v>
      </c>
      <c r="E201" s="192" t="s">
        <v>360</v>
      </c>
      <c r="F201" s="190" t="s">
        <v>91</v>
      </c>
      <c r="G201" s="192"/>
      <c r="H201" s="198">
        <v>5</v>
      </c>
      <c r="I201" s="198" t="e">
        <f>I203</f>
        <v>#REF!</v>
      </c>
      <c r="J201" s="199">
        <v>5</v>
      </c>
      <c r="K201" s="48">
        <f t="shared" si="8"/>
        <v>100</v>
      </c>
    </row>
    <row r="202" spans="1:11" s="5" customFormat="1" ht="18" customHeight="1" x14ac:dyDescent="0.2">
      <c r="A202" s="40"/>
      <c r="B202" s="244" t="s">
        <v>102</v>
      </c>
      <c r="C202" s="246" t="s">
        <v>54</v>
      </c>
      <c r="D202" s="246" t="s">
        <v>25</v>
      </c>
      <c r="E202" s="246"/>
      <c r="F202" s="246"/>
      <c r="G202" s="26"/>
      <c r="H202" s="29">
        <f>H203</f>
        <v>107965.4</v>
      </c>
      <c r="I202" s="17"/>
      <c r="J202" s="277">
        <f>J203</f>
        <v>97750.2</v>
      </c>
      <c r="K202" s="47">
        <f t="shared" si="8"/>
        <v>90.538450281293819</v>
      </c>
    </row>
    <row r="203" spans="1:11" s="5" customFormat="1" ht="21" customHeight="1" x14ac:dyDescent="0.2">
      <c r="A203" s="40"/>
      <c r="B203" s="260" t="s">
        <v>26</v>
      </c>
      <c r="C203" s="246" t="s">
        <v>54</v>
      </c>
      <c r="D203" s="246" t="s">
        <v>27</v>
      </c>
      <c r="E203" s="250"/>
      <c r="F203" s="250"/>
      <c r="G203" s="25"/>
      <c r="H203" s="29">
        <f>H212+H223+H226+H229+H234+H239+H255+H268+H271+H274+H279+H291+H288+H282+H285</f>
        <v>107965.4</v>
      </c>
      <c r="I203" s="16" t="e">
        <f>SUM(I212+I220+I226+I229+#REF!+#REF!+I248+I255+I264+I268)+#REF!</f>
        <v>#REF!</v>
      </c>
      <c r="J203" s="277">
        <f>J212+J223+J226+J229+J234+J239+J255+J268+J271+J274+J279+J291+J288+J282+J285</f>
        <v>97750.2</v>
      </c>
      <c r="K203" s="47">
        <f t="shared" si="8"/>
        <v>90.538450281293819</v>
      </c>
    </row>
    <row r="204" spans="1:11" s="5" customFormat="1" ht="37.5" hidden="1" customHeight="1" x14ac:dyDescent="0.2">
      <c r="A204" s="40"/>
      <c r="B204" s="244" t="s">
        <v>144</v>
      </c>
      <c r="C204" s="246" t="s">
        <v>54</v>
      </c>
      <c r="D204" s="246" t="s">
        <v>27</v>
      </c>
      <c r="E204" s="246" t="s">
        <v>143</v>
      </c>
      <c r="F204" s="250"/>
      <c r="G204" s="25"/>
      <c r="H204" s="29">
        <f>H206</f>
        <v>0</v>
      </c>
      <c r="I204" s="16"/>
      <c r="J204" s="277">
        <f>J206</f>
        <v>0</v>
      </c>
      <c r="K204" s="47" t="e">
        <f t="shared" si="8"/>
        <v>#DIV/0!</v>
      </c>
    </row>
    <row r="205" spans="1:11" s="5" customFormat="1" ht="29.25" hidden="1" customHeight="1" x14ac:dyDescent="0.2">
      <c r="A205" s="40"/>
      <c r="B205" s="248" t="s">
        <v>242</v>
      </c>
      <c r="C205" s="250" t="s">
        <v>54</v>
      </c>
      <c r="D205" s="250" t="s">
        <v>27</v>
      </c>
      <c r="E205" s="250" t="s">
        <v>143</v>
      </c>
      <c r="F205" s="250" t="s">
        <v>36</v>
      </c>
      <c r="G205" s="25"/>
      <c r="H205" s="30">
        <f>H206</f>
        <v>0</v>
      </c>
      <c r="I205" s="16"/>
      <c r="J205" s="278">
        <f>J206</f>
        <v>0</v>
      </c>
      <c r="K205" s="47" t="e">
        <f t="shared" si="8"/>
        <v>#DIV/0!</v>
      </c>
    </row>
    <row r="206" spans="1:11" s="5" customFormat="1" ht="27.75" hidden="1" customHeight="1" x14ac:dyDescent="0.2">
      <c r="A206" s="40"/>
      <c r="B206" s="248" t="s">
        <v>127</v>
      </c>
      <c r="C206" s="250" t="s">
        <v>54</v>
      </c>
      <c r="D206" s="250" t="s">
        <v>27</v>
      </c>
      <c r="E206" s="250" t="s">
        <v>143</v>
      </c>
      <c r="F206" s="250" t="s">
        <v>91</v>
      </c>
      <c r="G206" s="25"/>
      <c r="H206" s="30">
        <f>H207</f>
        <v>0</v>
      </c>
      <c r="I206" s="16"/>
      <c r="J206" s="278">
        <f>J207</f>
        <v>0</v>
      </c>
      <c r="K206" s="48" t="e">
        <f t="shared" si="8"/>
        <v>#DIV/0!</v>
      </c>
    </row>
    <row r="207" spans="1:11" s="5" customFormat="1" ht="20.25" hidden="1" customHeight="1" x14ac:dyDescent="0.2">
      <c r="A207" s="40"/>
      <c r="B207" s="248" t="s">
        <v>132</v>
      </c>
      <c r="C207" s="250" t="s">
        <v>54</v>
      </c>
      <c r="D207" s="250" t="s">
        <v>27</v>
      </c>
      <c r="E207" s="250" t="s">
        <v>143</v>
      </c>
      <c r="F207" s="250" t="s">
        <v>80</v>
      </c>
      <c r="G207" s="25"/>
      <c r="H207" s="30">
        <f>H208+H210</f>
        <v>0</v>
      </c>
      <c r="I207" s="16"/>
      <c r="J207" s="278">
        <f>J208+J210</f>
        <v>0</v>
      </c>
      <c r="K207" s="48" t="e">
        <f t="shared" si="8"/>
        <v>#DIV/0!</v>
      </c>
    </row>
    <row r="208" spans="1:11" s="5" customFormat="1" ht="18.75" hidden="1" customHeight="1" x14ac:dyDescent="0.2">
      <c r="A208" s="40"/>
      <c r="B208" s="248" t="s">
        <v>45</v>
      </c>
      <c r="C208" s="250" t="s">
        <v>54</v>
      </c>
      <c r="D208" s="250" t="s">
        <v>27</v>
      </c>
      <c r="E208" s="250" t="s">
        <v>143</v>
      </c>
      <c r="F208" s="250" t="s">
        <v>80</v>
      </c>
      <c r="G208" s="26" t="s">
        <v>38</v>
      </c>
      <c r="H208" s="30">
        <f>H209</f>
        <v>0</v>
      </c>
      <c r="I208" s="16"/>
      <c r="J208" s="278">
        <f>J209</f>
        <v>0</v>
      </c>
      <c r="K208" s="48" t="e">
        <f t="shared" si="8"/>
        <v>#DIV/0!</v>
      </c>
    </row>
    <row r="209" spans="1:11" s="5" customFormat="1" ht="18.75" hidden="1" customHeight="1" x14ac:dyDescent="0.2">
      <c r="A209" s="40"/>
      <c r="B209" s="248" t="s">
        <v>46</v>
      </c>
      <c r="C209" s="250" t="s">
        <v>54</v>
      </c>
      <c r="D209" s="250" t="s">
        <v>27</v>
      </c>
      <c r="E209" s="250" t="s">
        <v>143</v>
      </c>
      <c r="F209" s="250" t="s">
        <v>80</v>
      </c>
      <c r="G209" s="25" t="s">
        <v>15</v>
      </c>
      <c r="H209" s="30"/>
      <c r="I209" s="16"/>
      <c r="J209" s="278"/>
      <c r="K209" s="48" t="e">
        <f t="shared" si="8"/>
        <v>#DIV/0!</v>
      </c>
    </row>
    <row r="210" spans="1:11" s="5" customFormat="1" ht="18.75" hidden="1" customHeight="1" x14ac:dyDescent="0.2">
      <c r="A210" s="40"/>
      <c r="B210" s="248" t="s">
        <v>41</v>
      </c>
      <c r="C210" s="250" t="s">
        <v>54</v>
      </c>
      <c r="D210" s="250" t="s">
        <v>27</v>
      </c>
      <c r="E210" s="250" t="s">
        <v>143</v>
      </c>
      <c r="F210" s="250" t="s">
        <v>80</v>
      </c>
      <c r="G210" s="26" t="s">
        <v>39</v>
      </c>
      <c r="H210" s="30">
        <f>H211</f>
        <v>0</v>
      </c>
      <c r="I210" s="16"/>
      <c r="J210" s="278">
        <f>J211</f>
        <v>0</v>
      </c>
      <c r="K210" s="48" t="e">
        <f t="shared" si="8"/>
        <v>#DIV/0!</v>
      </c>
    </row>
    <row r="211" spans="1:11" s="5" customFormat="1" ht="17.25" hidden="1" customHeight="1" x14ac:dyDescent="0.2">
      <c r="A211" s="40"/>
      <c r="B211" s="248" t="s">
        <v>18</v>
      </c>
      <c r="C211" s="250" t="s">
        <v>54</v>
      </c>
      <c r="D211" s="250" t="s">
        <v>27</v>
      </c>
      <c r="E211" s="250" t="s">
        <v>143</v>
      </c>
      <c r="F211" s="250" t="s">
        <v>80</v>
      </c>
      <c r="G211" s="25" t="s">
        <v>19</v>
      </c>
      <c r="H211" s="30"/>
      <c r="I211" s="16"/>
      <c r="J211" s="278"/>
      <c r="K211" s="48" t="e">
        <f t="shared" si="8"/>
        <v>#DIV/0!</v>
      </c>
    </row>
    <row r="212" spans="1:11" s="5" customFormat="1" ht="39.75" customHeight="1" x14ac:dyDescent="0.2">
      <c r="A212" s="40"/>
      <c r="B212" s="189" t="s">
        <v>225</v>
      </c>
      <c r="C212" s="261">
        <v>967</v>
      </c>
      <c r="D212" s="246" t="s">
        <v>27</v>
      </c>
      <c r="E212" s="246" t="s">
        <v>159</v>
      </c>
      <c r="F212" s="250"/>
      <c r="G212" s="25"/>
      <c r="H212" s="29">
        <f>SUM(H213)</f>
        <v>22679</v>
      </c>
      <c r="I212" s="16">
        <f>SUM(I214)</f>
        <v>8160</v>
      </c>
      <c r="J212" s="277">
        <f>SUM(J213)</f>
        <v>21631</v>
      </c>
      <c r="K212" s="47">
        <f t="shared" si="8"/>
        <v>95.378984964063676</v>
      </c>
    </row>
    <row r="213" spans="1:11" s="5" customFormat="1" ht="25.5" x14ac:dyDescent="0.2">
      <c r="A213" s="40"/>
      <c r="B213" s="248" t="s">
        <v>242</v>
      </c>
      <c r="C213" s="250" t="s">
        <v>54</v>
      </c>
      <c r="D213" s="250" t="s">
        <v>27</v>
      </c>
      <c r="E213" s="250" t="s">
        <v>159</v>
      </c>
      <c r="F213" s="246" t="s">
        <v>36</v>
      </c>
      <c r="G213" s="25"/>
      <c r="H213" s="30">
        <f>H214</f>
        <v>22679</v>
      </c>
      <c r="I213" s="16"/>
      <c r="J213" s="278">
        <f>J214</f>
        <v>21631</v>
      </c>
      <c r="K213" s="48">
        <f t="shared" si="8"/>
        <v>95.378984964063676</v>
      </c>
    </row>
    <row r="214" spans="1:11" s="5" customFormat="1" ht="27" customHeight="1" x14ac:dyDescent="0.2">
      <c r="A214" s="40"/>
      <c r="B214" s="248" t="s">
        <v>127</v>
      </c>
      <c r="C214" s="250" t="s">
        <v>54</v>
      </c>
      <c r="D214" s="250" t="s">
        <v>27</v>
      </c>
      <c r="E214" s="250" t="s">
        <v>159</v>
      </c>
      <c r="F214" s="246" t="s">
        <v>91</v>
      </c>
      <c r="G214" s="25"/>
      <c r="H214" s="30">
        <v>22679</v>
      </c>
      <c r="I214" s="17">
        <f>SUM(I216+I217)</f>
        <v>8160</v>
      </c>
      <c r="J214" s="278">
        <v>21631</v>
      </c>
      <c r="K214" s="48">
        <f t="shared" si="8"/>
        <v>95.378984964063676</v>
      </c>
    </row>
    <row r="215" spans="1:11" s="5" customFormat="1" ht="27" hidden="1" customHeight="1" x14ac:dyDescent="0.2">
      <c r="A215" s="40"/>
      <c r="B215" s="248" t="s">
        <v>138</v>
      </c>
      <c r="C215" s="250" t="s">
        <v>54</v>
      </c>
      <c r="D215" s="250" t="s">
        <v>27</v>
      </c>
      <c r="E215" s="250" t="s">
        <v>159</v>
      </c>
      <c r="F215" s="250" t="s">
        <v>80</v>
      </c>
      <c r="G215" s="25"/>
      <c r="H215" s="30">
        <f>SUM(H216+H217)</f>
        <v>17204.599999999999</v>
      </c>
      <c r="I215" s="17"/>
      <c r="J215" s="278">
        <f>SUM(J216+J217)</f>
        <v>17204.599999999999</v>
      </c>
      <c r="K215" s="48">
        <f t="shared" si="8"/>
        <v>100</v>
      </c>
    </row>
    <row r="216" spans="1:11" s="5" customFormat="1" ht="15.75" hidden="1" customHeight="1" x14ac:dyDescent="0.2">
      <c r="A216" s="40"/>
      <c r="B216" s="248" t="s">
        <v>40</v>
      </c>
      <c r="C216" s="250" t="s">
        <v>54</v>
      </c>
      <c r="D216" s="250" t="s">
        <v>27</v>
      </c>
      <c r="E216" s="250" t="s">
        <v>159</v>
      </c>
      <c r="F216" s="250" t="s">
        <v>80</v>
      </c>
      <c r="G216" s="25" t="s">
        <v>15</v>
      </c>
      <c r="H216" s="30">
        <v>17201</v>
      </c>
      <c r="I216" s="17">
        <v>8160</v>
      </c>
      <c r="J216" s="278">
        <v>17201</v>
      </c>
      <c r="K216" s="45"/>
    </row>
    <row r="217" spans="1:11" s="5" customFormat="1" ht="15" hidden="1" customHeight="1" x14ac:dyDescent="0.2">
      <c r="A217" s="40"/>
      <c r="B217" s="248" t="s">
        <v>41</v>
      </c>
      <c r="C217" s="250" t="s">
        <v>54</v>
      </c>
      <c r="D217" s="250" t="s">
        <v>27</v>
      </c>
      <c r="E217" s="250" t="s">
        <v>159</v>
      </c>
      <c r="F217" s="250" t="s">
        <v>80</v>
      </c>
      <c r="G217" s="25" t="s">
        <v>39</v>
      </c>
      <c r="H217" s="30">
        <f>SUM(H218:H219)</f>
        <v>3.6</v>
      </c>
      <c r="I217" s="17">
        <f>SUM(I218:I219)</f>
        <v>0</v>
      </c>
      <c r="J217" s="278">
        <f>SUM(J218:J219)</f>
        <v>3.6</v>
      </c>
      <c r="K217" s="45"/>
    </row>
    <row r="218" spans="1:11" s="5" customFormat="1" ht="18.75" hidden="1" customHeight="1" x14ac:dyDescent="0.2">
      <c r="A218" s="40"/>
      <c r="B218" s="248" t="s">
        <v>18</v>
      </c>
      <c r="C218" s="250" t="s">
        <v>54</v>
      </c>
      <c r="D218" s="250" t="s">
        <v>27</v>
      </c>
      <c r="E218" s="250" t="s">
        <v>159</v>
      </c>
      <c r="F218" s="250" t="s">
        <v>80</v>
      </c>
      <c r="G218" s="25" t="s">
        <v>19</v>
      </c>
      <c r="H218" s="30"/>
      <c r="I218" s="17"/>
      <c r="J218" s="278"/>
      <c r="K218" s="45"/>
    </row>
    <row r="219" spans="1:11" s="5" customFormat="1" ht="18" hidden="1" customHeight="1" x14ac:dyDescent="0.2">
      <c r="A219" s="40"/>
      <c r="B219" s="248" t="s">
        <v>20</v>
      </c>
      <c r="C219" s="262">
        <v>967</v>
      </c>
      <c r="D219" s="250" t="s">
        <v>27</v>
      </c>
      <c r="E219" s="250" t="s">
        <v>159</v>
      </c>
      <c r="F219" s="250" t="s">
        <v>80</v>
      </c>
      <c r="G219" s="25" t="s">
        <v>21</v>
      </c>
      <c r="H219" s="30">
        <v>3.6</v>
      </c>
      <c r="I219" s="17"/>
      <c r="J219" s="278">
        <v>3.6</v>
      </c>
      <c r="K219" s="45"/>
    </row>
    <row r="220" spans="1:11" s="5" customFormat="1" ht="29.25" hidden="1" customHeight="1" x14ac:dyDescent="0.2">
      <c r="A220" s="40"/>
      <c r="B220" s="189" t="s">
        <v>226</v>
      </c>
      <c r="C220" s="261">
        <v>967</v>
      </c>
      <c r="D220" s="246" t="s">
        <v>27</v>
      </c>
      <c r="E220" s="246" t="s">
        <v>160</v>
      </c>
      <c r="F220" s="246"/>
      <c r="G220" s="25"/>
      <c r="H220" s="29">
        <f>SUM(H222)</f>
        <v>0</v>
      </c>
      <c r="I220" s="16" t="e">
        <f>SUM(I222)</f>
        <v>#REF!</v>
      </c>
      <c r="J220" s="277">
        <f>SUM(J222)</f>
        <v>0</v>
      </c>
      <c r="K220" s="47" t="e">
        <f t="shared" ref="K220:K228" si="10">SUM(J220/H220*100)</f>
        <v>#DIV/0!</v>
      </c>
    </row>
    <row r="221" spans="1:11" s="5" customFormat="1" ht="27.75" hidden="1" customHeight="1" x14ac:dyDescent="0.2">
      <c r="A221" s="40"/>
      <c r="B221" s="248" t="s">
        <v>242</v>
      </c>
      <c r="C221" s="250" t="s">
        <v>54</v>
      </c>
      <c r="D221" s="250" t="s">
        <v>27</v>
      </c>
      <c r="E221" s="250" t="s">
        <v>160</v>
      </c>
      <c r="F221" s="246" t="s">
        <v>36</v>
      </c>
      <c r="G221" s="25"/>
      <c r="H221" s="30">
        <f>H222</f>
        <v>0</v>
      </c>
      <c r="I221" s="16"/>
      <c r="J221" s="278">
        <f>J222</f>
        <v>0</v>
      </c>
      <c r="K221" s="48" t="e">
        <f t="shared" si="10"/>
        <v>#DIV/0!</v>
      </c>
    </row>
    <row r="222" spans="1:11" s="5" customFormat="1" ht="25.5" hidden="1" customHeight="1" x14ac:dyDescent="0.2">
      <c r="A222" s="40"/>
      <c r="B222" s="248" t="s">
        <v>127</v>
      </c>
      <c r="C222" s="250" t="s">
        <v>54</v>
      </c>
      <c r="D222" s="250" t="s">
        <v>27</v>
      </c>
      <c r="E222" s="250" t="s">
        <v>160</v>
      </c>
      <c r="F222" s="246" t="s">
        <v>91</v>
      </c>
      <c r="G222" s="25"/>
      <c r="H222" s="30">
        <v>0</v>
      </c>
      <c r="I222" s="17" t="e">
        <f>SUM(#REF!+#REF!)</f>
        <v>#REF!</v>
      </c>
      <c r="J222" s="278">
        <v>0</v>
      </c>
      <c r="K222" s="48" t="e">
        <f t="shared" si="10"/>
        <v>#DIV/0!</v>
      </c>
    </row>
    <row r="223" spans="1:11" s="57" customFormat="1" ht="30" customHeight="1" x14ac:dyDescent="0.2">
      <c r="A223" s="55"/>
      <c r="B223" s="189" t="s">
        <v>226</v>
      </c>
      <c r="C223" s="200">
        <v>967</v>
      </c>
      <c r="D223" s="190" t="s">
        <v>27</v>
      </c>
      <c r="E223" s="190" t="s">
        <v>160</v>
      </c>
      <c r="F223" s="190"/>
      <c r="G223" s="50"/>
      <c r="H223" s="51">
        <f>SUM(H225)</f>
        <v>1510.5</v>
      </c>
      <c r="I223" s="58" t="e">
        <f>SUM(I225)</f>
        <v>#REF!</v>
      </c>
      <c r="J223" s="195">
        <f>SUM(J225)</f>
        <v>1435.6</v>
      </c>
      <c r="K223" s="48">
        <f t="shared" si="10"/>
        <v>95.04137702747434</v>
      </c>
    </row>
    <row r="224" spans="1:11" s="57" customFormat="1" ht="27.75" customHeight="1" x14ac:dyDescent="0.2">
      <c r="A224" s="55"/>
      <c r="B224" s="191" t="s">
        <v>242</v>
      </c>
      <c r="C224" s="192" t="s">
        <v>54</v>
      </c>
      <c r="D224" s="192" t="s">
        <v>27</v>
      </c>
      <c r="E224" s="192" t="s">
        <v>160</v>
      </c>
      <c r="F224" s="190" t="s">
        <v>36</v>
      </c>
      <c r="G224" s="50"/>
      <c r="H224" s="52">
        <f>H225</f>
        <v>1510.5</v>
      </c>
      <c r="I224" s="60" t="e">
        <f>I225</f>
        <v>#REF!</v>
      </c>
      <c r="J224" s="198">
        <f>J225</f>
        <v>1435.6</v>
      </c>
      <c r="K224" s="48">
        <f t="shared" si="10"/>
        <v>95.04137702747434</v>
      </c>
    </row>
    <row r="225" spans="1:11" s="57" customFormat="1" ht="25.5" customHeight="1" x14ac:dyDescent="0.2">
      <c r="A225" s="55"/>
      <c r="B225" s="191" t="s">
        <v>127</v>
      </c>
      <c r="C225" s="192" t="s">
        <v>54</v>
      </c>
      <c r="D225" s="192" t="s">
        <v>27</v>
      </c>
      <c r="E225" s="192" t="s">
        <v>160</v>
      </c>
      <c r="F225" s="190" t="s">
        <v>91</v>
      </c>
      <c r="G225" s="50"/>
      <c r="H225" s="52">
        <v>1510.5</v>
      </c>
      <c r="I225" s="60" t="e">
        <f>I227+I228</f>
        <v>#REF!</v>
      </c>
      <c r="J225" s="280">
        <v>1435.6</v>
      </c>
      <c r="K225" s="48">
        <f t="shared" si="10"/>
        <v>95.04137702747434</v>
      </c>
    </row>
    <row r="226" spans="1:11" s="5" customFormat="1" ht="81" customHeight="1" x14ac:dyDescent="0.2">
      <c r="A226" s="40"/>
      <c r="B226" s="189" t="s">
        <v>234</v>
      </c>
      <c r="C226" s="261">
        <v>967</v>
      </c>
      <c r="D226" s="246" t="s">
        <v>27</v>
      </c>
      <c r="E226" s="246" t="s">
        <v>161</v>
      </c>
      <c r="F226" s="250"/>
      <c r="G226" s="25"/>
      <c r="H226" s="29">
        <f>SUM(H228)</f>
        <v>500</v>
      </c>
      <c r="I226" s="16" t="e">
        <f>SUM(I228)</f>
        <v>#REF!</v>
      </c>
      <c r="J226" s="277">
        <f>SUM(J228)</f>
        <v>258.7</v>
      </c>
      <c r="K226" s="47">
        <f t="shared" si="10"/>
        <v>51.739999999999995</v>
      </c>
    </row>
    <row r="227" spans="1:11" s="5" customFormat="1" ht="25.5" x14ac:dyDescent="0.2">
      <c r="A227" s="40"/>
      <c r="B227" s="248" t="s">
        <v>242</v>
      </c>
      <c r="C227" s="250" t="s">
        <v>54</v>
      </c>
      <c r="D227" s="250" t="s">
        <v>27</v>
      </c>
      <c r="E227" s="250" t="s">
        <v>161</v>
      </c>
      <c r="F227" s="246" t="s">
        <v>36</v>
      </c>
      <c r="G227" s="25"/>
      <c r="H227" s="30">
        <f>H228</f>
        <v>500</v>
      </c>
      <c r="I227" s="16"/>
      <c r="J227" s="278">
        <f>J228</f>
        <v>258.7</v>
      </c>
      <c r="K227" s="48">
        <f t="shared" si="10"/>
        <v>51.739999999999995</v>
      </c>
    </row>
    <row r="228" spans="1:11" s="5" customFormat="1" ht="25.5" customHeight="1" x14ac:dyDescent="0.2">
      <c r="A228" s="40"/>
      <c r="B228" s="248" t="s">
        <v>127</v>
      </c>
      <c r="C228" s="250" t="s">
        <v>54</v>
      </c>
      <c r="D228" s="250" t="s">
        <v>27</v>
      </c>
      <c r="E228" s="250" t="s">
        <v>161</v>
      </c>
      <c r="F228" s="246" t="s">
        <v>91</v>
      </c>
      <c r="G228" s="25"/>
      <c r="H228" s="30">
        <v>500</v>
      </c>
      <c r="I228" s="17" t="e">
        <f>SUM(#REF!+#REF!)</f>
        <v>#REF!</v>
      </c>
      <c r="J228" s="278">
        <v>258.7</v>
      </c>
      <c r="K228" s="48">
        <f t="shared" si="10"/>
        <v>51.739999999999995</v>
      </c>
    </row>
    <row r="229" spans="1:11" s="5" customFormat="1" ht="51.75" customHeight="1" x14ac:dyDescent="0.2">
      <c r="A229" s="40"/>
      <c r="B229" s="189" t="s">
        <v>227</v>
      </c>
      <c r="C229" s="261">
        <v>967</v>
      </c>
      <c r="D229" s="246" t="s">
        <v>27</v>
      </c>
      <c r="E229" s="246" t="s">
        <v>162</v>
      </c>
      <c r="F229" s="250"/>
      <c r="G229" s="25"/>
      <c r="H229" s="29">
        <f>SUM(H231+H232)</f>
        <v>20173</v>
      </c>
      <c r="I229" s="16" t="e">
        <f>SUM(I231)</f>
        <v>#REF!</v>
      </c>
      <c r="J229" s="277">
        <f>SUM(J231+J232)</f>
        <v>17483</v>
      </c>
      <c r="K229" s="47">
        <f t="shared" ref="K229:K238" si="11">SUM(J229/H229*100)</f>
        <v>86.665344767758896</v>
      </c>
    </row>
    <row r="230" spans="1:11" s="5" customFormat="1" ht="27.75" customHeight="1" x14ac:dyDescent="0.2">
      <c r="A230" s="40"/>
      <c r="B230" s="248" t="s">
        <v>242</v>
      </c>
      <c r="C230" s="250" t="s">
        <v>54</v>
      </c>
      <c r="D230" s="250" t="s">
        <v>27</v>
      </c>
      <c r="E230" s="250" t="s">
        <v>162</v>
      </c>
      <c r="F230" s="246" t="s">
        <v>36</v>
      </c>
      <c r="G230" s="25"/>
      <c r="H230" s="30">
        <f>H231</f>
        <v>20066.2</v>
      </c>
      <c r="I230" s="17" t="e">
        <f>SUM(#REF!+#REF!)</f>
        <v>#REF!</v>
      </c>
      <c r="J230" s="278">
        <f>J231</f>
        <v>17376.2</v>
      </c>
      <c r="K230" s="48">
        <f t="shared" si="11"/>
        <v>86.594372626605931</v>
      </c>
    </row>
    <row r="231" spans="1:11" s="5" customFormat="1" ht="25.5" customHeight="1" x14ac:dyDescent="0.2">
      <c r="A231" s="40"/>
      <c r="B231" s="248" t="s">
        <v>127</v>
      </c>
      <c r="C231" s="250" t="s">
        <v>54</v>
      </c>
      <c r="D231" s="250" t="s">
        <v>27</v>
      </c>
      <c r="E231" s="250" t="s">
        <v>162</v>
      </c>
      <c r="F231" s="246" t="s">
        <v>91</v>
      </c>
      <c r="G231" s="25"/>
      <c r="H231" s="30">
        <v>20066.2</v>
      </c>
      <c r="I231" s="17" t="e">
        <f>SUM(#REF!+#REF!)</f>
        <v>#REF!</v>
      </c>
      <c r="J231" s="278">
        <v>17376.2</v>
      </c>
      <c r="K231" s="48">
        <f t="shared" si="11"/>
        <v>86.594372626605931</v>
      </c>
    </row>
    <row r="232" spans="1:11" s="5" customFormat="1" ht="17.25" customHeight="1" x14ac:dyDescent="0.2">
      <c r="A232" s="40"/>
      <c r="B232" s="256" t="s">
        <v>110</v>
      </c>
      <c r="C232" s="250" t="s">
        <v>54</v>
      </c>
      <c r="D232" s="250" t="s">
        <v>27</v>
      </c>
      <c r="E232" s="250" t="s">
        <v>162</v>
      </c>
      <c r="F232" s="246" t="s">
        <v>109</v>
      </c>
      <c r="G232" s="25"/>
      <c r="H232" s="30">
        <f>H233</f>
        <v>106.8</v>
      </c>
      <c r="I232" s="17"/>
      <c r="J232" s="278">
        <f>J233</f>
        <v>106.8</v>
      </c>
      <c r="K232" s="48">
        <f t="shared" si="11"/>
        <v>100</v>
      </c>
    </row>
    <row r="233" spans="1:11" s="5" customFormat="1" ht="15.75" customHeight="1" x14ac:dyDescent="0.2">
      <c r="A233" s="40"/>
      <c r="B233" s="248" t="s">
        <v>96</v>
      </c>
      <c r="C233" s="250" t="s">
        <v>54</v>
      </c>
      <c r="D233" s="250" t="s">
        <v>27</v>
      </c>
      <c r="E233" s="250" t="s">
        <v>162</v>
      </c>
      <c r="F233" s="246" t="s">
        <v>94</v>
      </c>
      <c r="G233" s="25"/>
      <c r="H233" s="30">
        <v>106.8</v>
      </c>
      <c r="I233" s="17"/>
      <c r="J233" s="278">
        <v>106.8</v>
      </c>
      <c r="K233" s="48">
        <f t="shared" si="11"/>
        <v>100</v>
      </c>
    </row>
    <row r="234" spans="1:11" s="57" customFormat="1" ht="66.75" customHeight="1" x14ac:dyDescent="0.2">
      <c r="A234" s="55"/>
      <c r="B234" s="189" t="s">
        <v>235</v>
      </c>
      <c r="C234" s="200">
        <v>967</v>
      </c>
      <c r="D234" s="190" t="s">
        <v>27</v>
      </c>
      <c r="E234" s="190" t="s">
        <v>236</v>
      </c>
      <c r="F234" s="192"/>
      <c r="G234" s="50"/>
      <c r="H234" s="51">
        <f>H235+H237</f>
        <v>1719.7</v>
      </c>
      <c r="I234" s="56">
        <f>SUM(I242)</f>
        <v>0</v>
      </c>
      <c r="J234" s="195">
        <f>J235+J237</f>
        <v>1651.5</v>
      </c>
      <c r="K234" s="48">
        <f t="shared" si="11"/>
        <v>96.034192010234349</v>
      </c>
    </row>
    <row r="235" spans="1:11" s="57" customFormat="1" ht="30" customHeight="1" x14ac:dyDescent="0.2">
      <c r="A235" s="55"/>
      <c r="B235" s="191" t="s">
        <v>242</v>
      </c>
      <c r="C235" s="192" t="s">
        <v>54</v>
      </c>
      <c r="D235" s="192" t="s">
        <v>27</v>
      </c>
      <c r="E235" s="192" t="s">
        <v>236</v>
      </c>
      <c r="F235" s="190" t="s">
        <v>36</v>
      </c>
      <c r="G235" s="50"/>
      <c r="H235" s="51">
        <f>H236</f>
        <v>1577.7</v>
      </c>
      <c r="I235" s="56"/>
      <c r="J235" s="195">
        <f>J236</f>
        <v>1509.5</v>
      </c>
      <c r="K235" s="48">
        <f t="shared" si="11"/>
        <v>95.677251695506115</v>
      </c>
    </row>
    <row r="236" spans="1:11" s="57" customFormat="1" ht="29.25" customHeight="1" x14ac:dyDescent="0.2">
      <c r="A236" s="55"/>
      <c r="B236" s="191" t="s">
        <v>127</v>
      </c>
      <c r="C236" s="192" t="s">
        <v>54</v>
      </c>
      <c r="D236" s="192" t="s">
        <v>27</v>
      </c>
      <c r="E236" s="192" t="s">
        <v>236</v>
      </c>
      <c r="F236" s="190" t="s">
        <v>91</v>
      </c>
      <c r="G236" s="50"/>
      <c r="H236" s="52">
        <v>1577.7</v>
      </c>
      <c r="I236" s="56"/>
      <c r="J236" s="198">
        <v>1509.5</v>
      </c>
      <c r="K236" s="48">
        <f t="shared" si="11"/>
        <v>95.677251695506115</v>
      </c>
    </row>
    <row r="237" spans="1:11" s="5" customFormat="1" ht="15" x14ac:dyDescent="0.2">
      <c r="A237" s="40"/>
      <c r="B237" s="256" t="s">
        <v>110</v>
      </c>
      <c r="C237" s="250" t="s">
        <v>54</v>
      </c>
      <c r="D237" s="250" t="s">
        <v>27</v>
      </c>
      <c r="E237" s="192" t="s">
        <v>236</v>
      </c>
      <c r="F237" s="246" t="s">
        <v>109</v>
      </c>
      <c r="G237" s="25"/>
      <c r="H237" s="30">
        <f>H238</f>
        <v>142</v>
      </c>
      <c r="I237" s="17"/>
      <c r="J237" s="278">
        <f>J238</f>
        <v>142</v>
      </c>
      <c r="K237" s="48">
        <f t="shared" si="11"/>
        <v>100</v>
      </c>
    </row>
    <row r="238" spans="1:11" s="5" customFormat="1" ht="19.5" customHeight="1" x14ac:dyDescent="0.2">
      <c r="A238" s="40"/>
      <c r="B238" s="248" t="s">
        <v>96</v>
      </c>
      <c r="C238" s="250" t="s">
        <v>54</v>
      </c>
      <c r="D238" s="250" t="s">
        <v>27</v>
      </c>
      <c r="E238" s="192" t="s">
        <v>236</v>
      </c>
      <c r="F238" s="246" t="s">
        <v>94</v>
      </c>
      <c r="G238" s="25"/>
      <c r="H238" s="30">
        <v>142</v>
      </c>
      <c r="I238" s="17"/>
      <c r="J238" s="278">
        <v>142</v>
      </c>
      <c r="K238" s="48">
        <f t="shared" si="11"/>
        <v>100</v>
      </c>
    </row>
    <row r="239" spans="1:11" s="5" customFormat="1" ht="68.25" customHeight="1" x14ac:dyDescent="0.2">
      <c r="A239" s="40"/>
      <c r="B239" s="189" t="s">
        <v>228</v>
      </c>
      <c r="C239" s="246" t="s">
        <v>54</v>
      </c>
      <c r="D239" s="246" t="s">
        <v>27</v>
      </c>
      <c r="E239" s="246" t="s">
        <v>163</v>
      </c>
      <c r="F239" s="250"/>
      <c r="G239" s="25"/>
      <c r="H239" s="29">
        <f>SUM(H241)</f>
        <v>6690</v>
      </c>
      <c r="I239" s="17"/>
      <c r="J239" s="277">
        <f>SUM(J241)</f>
        <v>4608.5</v>
      </c>
      <c r="K239" s="47">
        <f t="shared" ref="K239:K252" si="12">SUM(J239/H239*100)</f>
        <v>68.8863976083707</v>
      </c>
    </row>
    <row r="240" spans="1:11" s="5" customFormat="1" ht="25.5" x14ac:dyDescent="0.2">
      <c r="A240" s="40"/>
      <c r="B240" s="248" t="s">
        <v>242</v>
      </c>
      <c r="C240" s="250" t="s">
        <v>54</v>
      </c>
      <c r="D240" s="250" t="s">
        <v>27</v>
      </c>
      <c r="E240" s="250" t="s">
        <v>163</v>
      </c>
      <c r="F240" s="246" t="s">
        <v>36</v>
      </c>
      <c r="G240" s="25"/>
      <c r="H240" s="30">
        <f>H241</f>
        <v>6690</v>
      </c>
      <c r="I240" s="17"/>
      <c r="J240" s="278">
        <f>J241</f>
        <v>4608.5</v>
      </c>
      <c r="K240" s="48">
        <f t="shared" si="12"/>
        <v>68.8863976083707</v>
      </c>
    </row>
    <row r="241" spans="1:11" s="5" customFormat="1" ht="30" customHeight="1" x14ac:dyDescent="0.2">
      <c r="A241" s="40"/>
      <c r="B241" s="248" t="s">
        <v>127</v>
      </c>
      <c r="C241" s="250" t="s">
        <v>54</v>
      </c>
      <c r="D241" s="250" t="s">
        <v>27</v>
      </c>
      <c r="E241" s="250" t="s">
        <v>163</v>
      </c>
      <c r="F241" s="246" t="s">
        <v>91</v>
      </c>
      <c r="G241" s="25"/>
      <c r="H241" s="30">
        <v>6690</v>
      </c>
      <c r="I241" s="17"/>
      <c r="J241" s="278">
        <v>4608.5</v>
      </c>
      <c r="K241" s="48">
        <f t="shared" si="12"/>
        <v>68.8863976083707</v>
      </c>
    </row>
    <row r="242" spans="1:11" s="5" customFormat="1" ht="30" hidden="1" customHeight="1" x14ac:dyDescent="0.2">
      <c r="A242" s="40"/>
      <c r="B242" s="248" t="s">
        <v>138</v>
      </c>
      <c r="C242" s="250" t="s">
        <v>54</v>
      </c>
      <c r="D242" s="250" t="s">
        <v>27</v>
      </c>
      <c r="E242" s="250" t="s">
        <v>163</v>
      </c>
      <c r="F242" s="250" t="s">
        <v>80</v>
      </c>
      <c r="G242" s="25"/>
      <c r="H242" s="30">
        <f>H243+H244+H245</f>
        <v>2989.8</v>
      </c>
      <c r="I242" s="17"/>
      <c r="J242" s="278">
        <f>J243+J244+J245</f>
        <v>2989.8</v>
      </c>
      <c r="K242" s="47">
        <f t="shared" si="12"/>
        <v>100</v>
      </c>
    </row>
    <row r="243" spans="1:11" s="5" customFormat="1" ht="15.75" hidden="1" customHeight="1" x14ac:dyDescent="0.2">
      <c r="A243" s="40"/>
      <c r="B243" s="248" t="s">
        <v>40</v>
      </c>
      <c r="C243" s="250" t="s">
        <v>54</v>
      </c>
      <c r="D243" s="250" t="s">
        <v>27</v>
      </c>
      <c r="E243" s="250" t="s">
        <v>163</v>
      </c>
      <c r="F243" s="250" t="s">
        <v>80</v>
      </c>
      <c r="G243" s="25" t="s">
        <v>15</v>
      </c>
      <c r="H243" s="30">
        <v>2951</v>
      </c>
      <c r="I243" s="17"/>
      <c r="J243" s="278">
        <v>2951</v>
      </c>
      <c r="K243" s="48">
        <f t="shared" si="12"/>
        <v>100</v>
      </c>
    </row>
    <row r="244" spans="1:11" s="5" customFormat="1" ht="15.75" hidden="1" customHeight="1" x14ac:dyDescent="0.2">
      <c r="A244" s="40"/>
      <c r="B244" s="248" t="s">
        <v>16</v>
      </c>
      <c r="C244" s="250" t="s">
        <v>54</v>
      </c>
      <c r="D244" s="250" t="s">
        <v>27</v>
      </c>
      <c r="E244" s="250" t="s">
        <v>163</v>
      </c>
      <c r="F244" s="250" t="s">
        <v>80</v>
      </c>
      <c r="G244" s="25" t="s">
        <v>17</v>
      </c>
      <c r="H244" s="30">
        <v>23.8</v>
      </c>
      <c r="I244" s="17"/>
      <c r="J244" s="278">
        <v>23.8</v>
      </c>
      <c r="K244" s="48">
        <f t="shared" si="12"/>
        <v>100</v>
      </c>
    </row>
    <row r="245" spans="1:11" s="5" customFormat="1" ht="15.75" hidden="1" customHeight="1" x14ac:dyDescent="0.2">
      <c r="A245" s="40"/>
      <c r="B245" s="248" t="s">
        <v>41</v>
      </c>
      <c r="C245" s="250" t="s">
        <v>54</v>
      </c>
      <c r="D245" s="250" t="s">
        <v>27</v>
      </c>
      <c r="E245" s="250" t="s">
        <v>163</v>
      </c>
      <c r="F245" s="250" t="s">
        <v>80</v>
      </c>
      <c r="G245" s="26" t="s">
        <v>39</v>
      </c>
      <c r="H245" s="30">
        <f>H247</f>
        <v>15</v>
      </c>
      <c r="I245" s="17"/>
      <c r="J245" s="278">
        <f>J247</f>
        <v>15</v>
      </c>
      <c r="K245" s="48">
        <f t="shared" si="12"/>
        <v>100</v>
      </c>
    </row>
    <row r="246" spans="1:11" s="5" customFormat="1" ht="18.75" hidden="1" customHeight="1" x14ac:dyDescent="0.2">
      <c r="A246" s="40"/>
      <c r="B246" s="248" t="s">
        <v>18</v>
      </c>
      <c r="C246" s="250" t="s">
        <v>54</v>
      </c>
      <c r="D246" s="250" t="s">
        <v>27</v>
      </c>
      <c r="E246" s="250" t="s">
        <v>134</v>
      </c>
      <c r="F246" s="250" t="s">
        <v>80</v>
      </c>
      <c r="G246" s="25" t="s">
        <v>19</v>
      </c>
      <c r="H246" s="30"/>
      <c r="I246" s="17"/>
      <c r="J246" s="278"/>
      <c r="K246" s="48" t="e">
        <f t="shared" si="12"/>
        <v>#DIV/0!</v>
      </c>
    </row>
    <row r="247" spans="1:11" s="5" customFormat="1" ht="15" hidden="1" customHeight="1" x14ac:dyDescent="0.2">
      <c r="A247" s="40"/>
      <c r="B247" s="248" t="s">
        <v>20</v>
      </c>
      <c r="C247" s="250" t="s">
        <v>54</v>
      </c>
      <c r="D247" s="250" t="s">
        <v>27</v>
      </c>
      <c r="E247" s="250" t="s">
        <v>163</v>
      </c>
      <c r="F247" s="250" t="s">
        <v>80</v>
      </c>
      <c r="G247" s="25" t="s">
        <v>21</v>
      </c>
      <c r="H247" s="30">
        <v>15</v>
      </c>
      <c r="I247" s="17"/>
      <c r="J247" s="278">
        <v>15</v>
      </c>
      <c r="K247" s="48">
        <f t="shared" si="12"/>
        <v>100</v>
      </c>
    </row>
    <row r="248" spans="1:11" s="5" customFormat="1" ht="18" hidden="1" customHeight="1" x14ac:dyDescent="0.2">
      <c r="A248" s="40"/>
      <c r="B248" s="263" t="s">
        <v>66</v>
      </c>
      <c r="C248" s="261">
        <v>967</v>
      </c>
      <c r="D248" s="246" t="s">
        <v>27</v>
      </c>
      <c r="E248" s="246" t="s">
        <v>88</v>
      </c>
      <c r="F248" s="250"/>
      <c r="G248" s="25"/>
      <c r="H248" s="29">
        <f>SUM(H249)</f>
        <v>0</v>
      </c>
      <c r="I248" s="16">
        <f>SUM(I249)</f>
        <v>200</v>
      </c>
      <c r="J248" s="277">
        <f>SUM(J249)</f>
        <v>0</v>
      </c>
      <c r="K248" s="48" t="e">
        <f t="shared" si="12"/>
        <v>#DIV/0!</v>
      </c>
    </row>
    <row r="249" spans="1:11" s="5" customFormat="1" ht="18" hidden="1" customHeight="1" x14ac:dyDescent="0.2">
      <c r="A249" s="40"/>
      <c r="B249" s="248" t="s">
        <v>81</v>
      </c>
      <c r="C249" s="262">
        <v>967</v>
      </c>
      <c r="D249" s="250" t="s">
        <v>27</v>
      </c>
      <c r="E249" s="250" t="s">
        <v>88</v>
      </c>
      <c r="F249" s="250" t="s">
        <v>80</v>
      </c>
      <c r="G249" s="25"/>
      <c r="H249" s="30">
        <f>SUM(H250:H251)</f>
        <v>0</v>
      </c>
      <c r="I249" s="17">
        <f>SUM(I250:I251)</f>
        <v>200</v>
      </c>
      <c r="J249" s="278">
        <f>SUM(J250:J251)</f>
        <v>0</v>
      </c>
      <c r="K249" s="48" t="e">
        <f t="shared" si="12"/>
        <v>#DIV/0!</v>
      </c>
    </row>
    <row r="250" spans="1:11" s="5" customFormat="1" ht="19.5" hidden="1" customHeight="1" x14ac:dyDescent="0.2">
      <c r="A250" s="40"/>
      <c r="B250" s="248" t="s">
        <v>40</v>
      </c>
      <c r="C250" s="262">
        <v>967</v>
      </c>
      <c r="D250" s="250" t="s">
        <v>27</v>
      </c>
      <c r="E250" s="250" t="s">
        <v>88</v>
      </c>
      <c r="F250" s="250" t="s">
        <v>80</v>
      </c>
      <c r="G250" s="25" t="s">
        <v>15</v>
      </c>
      <c r="H250" s="30"/>
      <c r="I250" s="17">
        <v>180</v>
      </c>
      <c r="J250" s="278"/>
      <c r="K250" s="48" t="e">
        <f t="shared" si="12"/>
        <v>#DIV/0!</v>
      </c>
    </row>
    <row r="251" spans="1:11" s="5" customFormat="1" ht="16.5" hidden="1" customHeight="1" x14ac:dyDescent="0.2">
      <c r="A251" s="40"/>
      <c r="B251" s="248" t="s">
        <v>20</v>
      </c>
      <c r="C251" s="262">
        <v>967</v>
      </c>
      <c r="D251" s="250" t="s">
        <v>27</v>
      </c>
      <c r="E251" s="250" t="s">
        <v>88</v>
      </c>
      <c r="F251" s="250" t="s">
        <v>80</v>
      </c>
      <c r="G251" s="25" t="s">
        <v>21</v>
      </c>
      <c r="H251" s="30"/>
      <c r="I251" s="17">
        <v>20</v>
      </c>
      <c r="J251" s="278"/>
      <c r="K251" s="48" t="e">
        <f t="shared" si="12"/>
        <v>#DIV/0!</v>
      </c>
    </row>
    <row r="252" spans="1:11" s="5" customFormat="1" ht="16.5" hidden="1" customHeight="1" x14ac:dyDescent="0.2">
      <c r="A252" s="40"/>
      <c r="B252" s="263" t="s">
        <v>114</v>
      </c>
      <c r="C252" s="261">
        <v>967</v>
      </c>
      <c r="D252" s="246" t="s">
        <v>27</v>
      </c>
      <c r="E252" s="246" t="s">
        <v>115</v>
      </c>
      <c r="F252" s="246"/>
      <c r="G252" s="26"/>
      <c r="H252" s="29">
        <f>H253</f>
        <v>0</v>
      </c>
      <c r="I252" s="17"/>
      <c r="J252" s="277">
        <f>J253</f>
        <v>0</v>
      </c>
      <c r="K252" s="48" t="e">
        <f t="shared" si="12"/>
        <v>#DIV/0!</v>
      </c>
    </row>
    <row r="253" spans="1:11" s="5" customFormat="1" ht="15.75" hidden="1" customHeight="1" x14ac:dyDescent="0.2">
      <c r="A253" s="40"/>
      <c r="B253" s="248" t="s">
        <v>242</v>
      </c>
      <c r="C253" s="250" t="s">
        <v>54</v>
      </c>
      <c r="D253" s="250" t="s">
        <v>27</v>
      </c>
      <c r="E253" s="250" t="s">
        <v>115</v>
      </c>
      <c r="F253" s="250" t="s">
        <v>36</v>
      </c>
      <c r="G253" s="26"/>
      <c r="H253" s="30">
        <f>H254</f>
        <v>0</v>
      </c>
      <c r="I253" s="17"/>
      <c r="J253" s="278">
        <f>J254</f>
        <v>0</v>
      </c>
      <c r="K253" s="45"/>
    </row>
    <row r="254" spans="1:11" s="5" customFormat="1" ht="15.75" hidden="1" customHeight="1" x14ac:dyDescent="0.2">
      <c r="A254" s="40"/>
      <c r="B254" s="248" t="s">
        <v>81</v>
      </c>
      <c r="C254" s="250" t="s">
        <v>54</v>
      </c>
      <c r="D254" s="250" t="s">
        <v>27</v>
      </c>
      <c r="E254" s="250" t="s">
        <v>115</v>
      </c>
      <c r="F254" s="250" t="s">
        <v>91</v>
      </c>
      <c r="G254" s="26"/>
      <c r="H254" s="30"/>
      <c r="I254" s="17"/>
      <c r="J254" s="278"/>
      <c r="K254" s="45"/>
    </row>
    <row r="255" spans="1:11" s="5" customFormat="1" ht="65.25" customHeight="1" x14ac:dyDescent="0.2">
      <c r="A255" s="40"/>
      <c r="B255" s="201" t="s">
        <v>229</v>
      </c>
      <c r="C255" s="246" t="s">
        <v>54</v>
      </c>
      <c r="D255" s="246" t="s">
        <v>27</v>
      </c>
      <c r="E255" s="246" t="s">
        <v>164</v>
      </c>
      <c r="F255" s="246"/>
      <c r="G255" s="26"/>
      <c r="H255" s="29">
        <f>SUM(H257)</f>
        <v>1539.6</v>
      </c>
      <c r="I255" s="16">
        <f>SUM(I257)</f>
        <v>3960</v>
      </c>
      <c r="J255" s="277">
        <f>SUM(J257)</f>
        <v>980.6</v>
      </c>
      <c r="K255" s="47">
        <f t="shared" ref="K255:K293" si="13">SUM(J255/H255*100)</f>
        <v>63.691868017666934</v>
      </c>
    </row>
    <row r="256" spans="1:11" s="5" customFormat="1" ht="25.5" x14ac:dyDescent="0.2">
      <c r="A256" s="40"/>
      <c r="B256" s="248" t="s">
        <v>242</v>
      </c>
      <c r="C256" s="262">
        <v>967</v>
      </c>
      <c r="D256" s="250" t="s">
        <v>27</v>
      </c>
      <c r="E256" s="250" t="s">
        <v>164</v>
      </c>
      <c r="F256" s="246" t="s">
        <v>36</v>
      </c>
      <c r="G256" s="25"/>
      <c r="H256" s="30">
        <f>H257</f>
        <v>1539.6</v>
      </c>
      <c r="I256" s="17">
        <f>SUM(I258:I262)</f>
        <v>3660</v>
      </c>
      <c r="J256" s="278">
        <f>J257</f>
        <v>980.6</v>
      </c>
      <c r="K256" s="48">
        <f t="shared" si="13"/>
        <v>63.691868017666934</v>
      </c>
    </row>
    <row r="257" spans="1:11" s="5" customFormat="1" ht="27" customHeight="1" x14ac:dyDescent="0.2">
      <c r="A257" s="40"/>
      <c r="B257" s="248" t="s">
        <v>127</v>
      </c>
      <c r="C257" s="262">
        <v>967</v>
      </c>
      <c r="D257" s="250" t="s">
        <v>27</v>
      </c>
      <c r="E257" s="250" t="s">
        <v>164</v>
      </c>
      <c r="F257" s="246" t="s">
        <v>91</v>
      </c>
      <c r="G257" s="25"/>
      <c r="H257" s="30">
        <v>1539.6</v>
      </c>
      <c r="I257" s="17">
        <f>SUM(I259:I263)</f>
        <v>3960</v>
      </c>
      <c r="J257" s="278">
        <v>980.6</v>
      </c>
      <c r="K257" s="48">
        <f t="shared" si="13"/>
        <v>63.691868017666934</v>
      </c>
    </row>
    <row r="258" spans="1:11" s="5" customFormat="1" ht="27" hidden="1" customHeight="1" x14ac:dyDescent="0.2">
      <c r="A258" s="40"/>
      <c r="B258" s="248" t="s">
        <v>138</v>
      </c>
      <c r="C258" s="262">
        <v>967</v>
      </c>
      <c r="D258" s="250" t="s">
        <v>27</v>
      </c>
      <c r="E258" s="250" t="s">
        <v>164</v>
      </c>
      <c r="F258" s="250" t="s">
        <v>80</v>
      </c>
      <c r="G258" s="25"/>
      <c r="H258" s="30">
        <f>H259+H260+H261</f>
        <v>5925.2</v>
      </c>
      <c r="I258" s="17"/>
      <c r="J258" s="278">
        <f>J259+J260+J261</f>
        <v>5925.2</v>
      </c>
      <c r="K258" s="47">
        <f t="shared" si="13"/>
        <v>100</v>
      </c>
    </row>
    <row r="259" spans="1:11" s="5" customFormat="1" ht="15" hidden="1" x14ac:dyDescent="0.2">
      <c r="A259" s="40"/>
      <c r="B259" s="248" t="s">
        <v>46</v>
      </c>
      <c r="C259" s="262">
        <v>967</v>
      </c>
      <c r="D259" s="250" t="s">
        <v>27</v>
      </c>
      <c r="E259" s="250" t="s">
        <v>164</v>
      </c>
      <c r="F259" s="250" t="s">
        <v>80</v>
      </c>
      <c r="G259" s="25" t="s">
        <v>15</v>
      </c>
      <c r="H259" s="30">
        <v>4999.3</v>
      </c>
      <c r="I259" s="17">
        <v>3560</v>
      </c>
      <c r="J259" s="278">
        <v>4999.3</v>
      </c>
      <c r="K259" s="48">
        <f t="shared" si="13"/>
        <v>100</v>
      </c>
    </row>
    <row r="260" spans="1:11" s="5" customFormat="1" ht="15" hidden="1" x14ac:dyDescent="0.2">
      <c r="A260" s="40"/>
      <c r="B260" s="248" t="s">
        <v>16</v>
      </c>
      <c r="C260" s="262">
        <v>967</v>
      </c>
      <c r="D260" s="250" t="s">
        <v>27</v>
      </c>
      <c r="E260" s="250" t="s">
        <v>164</v>
      </c>
      <c r="F260" s="250" t="s">
        <v>80</v>
      </c>
      <c r="G260" s="25" t="s">
        <v>17</v>
      </c>
      <c r="H260" s="30"/>
      <c r="I260" s="17">
        <v>100</v>
      </c>
      <c r="J260" s="278"/>
      <c r="K260" s="48" t="e">
        <f t="shared" si="13"/>
        <v>#DIV/0!</v>
      </c>
    </row>
    <row r="261" spans="1:11" s="5" customFormat="1" ht="17.25" hidden="1" customHeight="1" x14ac:dyDescent="0.2">
      <c r="A261" s="40"/>
      <c r="B261" s="248" t="s">
        <v>41</v>
      </c>
      <c r="C261" s="262">
        <v>967</v>
      </c>
      <c r="D261" s="250" t="s">
        <v>27</v>
      </c>
      <c r="E261" s="250" t="s">
        <v>164</v>
      </c>
      <c r="F261" s="250" t="s">
        <v>80</v>
      </c>
      <c r="G261" s="26" t="s">
        <v>39</v>
      </c>
      <c r="H261" s="30">
        <f>H262+H263</f>
        <v>925.9</v>
      </c>
      <c r="I261" s="17"/>
      <c r="J261" s="278">
        <f>J262+J263</f>
        <v>925.9</v>
      </c>
      <c r="K261" s="48">
        <f t="shared" si="13"/>
        <v>100</v>
      </c>
    </row>
    <row r="262" spans="1:11" s="5" customFormat="1" ht="13.5" hidden="1" customHeight="1" x14ac:dyDescent="0.2">
      <c r="A262" s="40"/>
      <c r="B262" s="248" t="s">
        <v>18</v>
      </c>
      <c r="C262" s="262">
        <v>967</v>
      </c>
      <c r="D262" s="250" t="s">
        <v>27</v>
      </c>
      <c r="E262" s="250" t="s">
        <v>164</v>
      </c>
      <c r="F262" s="250" t="s">
        <v>80</v>
      </c>
      <c r="G262" s="25" t="s">
        <v>19</v>
      </c>
      <c r="H262" s="30">
        <v>925.9</v>
      </c>
      <c r="I262" s="17"/>
      <c r="J262" s="278">
        <v>925.9</v>
      </c>
      <c r="K262" s="48">
        <f t="shared" si="13"/>
        <v>100</v>
      </c>
    </row>
    <row r="263" spans="1:11" s="5" customFormat="1" ht="13.5" hidden="1" customHeight="1" x14ac:dyDescent="0.2">
      <c r="A263" s="40"/>
      <c r="B263" s="248" t="s">
        <v>20</v>
      </c>
      <c r="C263" s="262">
        <v>967</v>
      </c>
      <c r="D263" s="250" t="s">
        <v>27</v>
      </c>
      <c r="E263" s="250" t="s">
        <v>164</v>
      </c>
      <c r="F263" s="250" t="s">
        <v>80</v>
      </c>
      <c r="G263" s="25" t="s">
        <v>21</v>
      </c>
      <c r="H263" s="30">
        <v>0</v>
      </c>
      <c r="I263" s="17">
        <v>300</v>
      </c>
      <c r="J263" s="278">
        <v>0</v>
      </c>
      <c r="K263" s="48" t="e">
        <f t="shared" si="13"/>
        <v>#DIV/0!</v>
      </c>
    </row>
    <row r="264" spans="1:11" s="5" customFormat="1" ht="17.25" hidden="1" customHeight="1" x14ac:dyDescent="0.2">
      <c r="A264" s="40"/>
      <c r="B264" s="244" t="s">
        <v>67</v>
      </c>
      <c r="C264" s="246" t="s">
        <v>54</v>
      </c>
      <c r="D264" s="246" t="s">
        <v>27</v>
      </c>
      <c r="E264" s="246" t="s">
        <v>42</v>
      </c>
      <c r="F264" s="246"/>
      <c r="G264" s="26"/>
      <c r="H264" s="29">
        <f>SUM(H266)</f>
        <v>0</v>
      </c>
      <c r="I264" s="16">
        <f>SUM(I266)</f>
        <v>100</v>
      </c>
      <c r="J264" s="277">
        <f>SUM(J266)</f>
        <v>0</v>
      </c>
      <c r="K264" s="48" t="e">
        <f t="shared" si="13"/>
        <v>#DIV/0!</v>
      </c>
    </row>
    <row r="265" spans="1:11" s="5" customFormat="1" ht="16.5" hidden="1" customHeight="1" x14ac:dyDescent="0.2">
      <c r="A265" s="40"/>
      <c r="B265" s="248" t="s">
        <v>242</v>
      </c>
      <c r="C265" s="250" t="s">
        <v>54</v>
      </c>
      <c r="D265" s="250" t="s">
        <v>27</v>
      </c>
      <c r="E265" s="250" t="s">
        <v>42</v>
      </c>
      <c r="F265" s="250" t="s">
        <v>36</v>
      </c>
      <c r="G265" s="25"/>
      <c r="H265" s="30">
        <f>H266</f>
        <v>0</v>
      </c>
      <c r="I265" s="16"/>
      <c r="J265" s="278">
        <f>J266</f>
        <v>0</v>
      </c>
      <c r="K265" s="48" t="e">
        <f t="shared" si="13"/>
        <v>#DIV/0!</v>
      </c>
    </row>
    <row r="266" spans="1:11" s="5" customFormat="1" ht="16.5" hidden="1" customHeight="1" x14ac:dyDescent="0.2">
      <c r="A266" s="40"/>
      <c r="B266" s="248" t="s">
        <v>243</v>
      </c>
      <c r="C266" s="250" t="s">
        <v>54</v>
      </c>
      <c r="D266" s="250" t="s">
        <v>27</v>
      </c>
      <c r="E266" s="250" t="s">
        <v>42</v>
      </c>
      <c r="F266" s="250" t="s">
        <v>91</v>
      </c>
      <c r="G266" s="25"/>
      <c r="H266" s="30">
        <v>0</v>
      </c>
      <c r="I266" s="17">
        <f>SUM(I267)</f>
        <v>100</v>
      </c>
      <c r="J266" s="278">
        <v>0</v>
      </c>
      <c r="K266" s="48" t="e">
        <f t="shared" si="13"/>
        <v>#DIV/0!</v>
      </c>
    </row>
    <row r="267" spans="1:11" s="5" customFormat="1" ht="15.75" hidden="1" customHeight="1" x14ac:dyDescent="0.2">
      <c r="A267" s="40"/>
      <c r="B267" s="248" t="s">
        <v>40</v>
      </c>
      <c r="C267" s="250" t="s">
        <v>54</v>
      </c>
      <c r="D267" s="250" t="s">
        <v>27</v>
      </c>
      <c r="E267" s="250" t="s">
        <v>89</v>
      </c>
      <c r="F267" s="250" t="s">
        <v>80</v>
      </c>
      <c r="G267" s="25" t="s">
        <v>15</v>
      </c>
      <c r="H267" s="30">
        <v>100</v>
      </c>
      <c r="I267" s="17">
        <v>100</v>
      </c>
      <c r="J267" s="278">
        <v>100</v>
      </c>
      <c r="K267" s="48">
        <f t="shared" si="13"/>
        <v>100</v>
      </c>
    </row>
    <row r="268" spans="1:11" s="5" customFormat="1" ht="66.75" customHeight="1" x14ac:dyDescent="0.2">
      <c r="A268" s="40"/>
      <c r="B268" s="264" t="s">
        <v>230</v>
      </c>
      <c r="C268" s="246" t="s">
        <v>54</v>
      </c>
      <c r="D268" s="246" t="s">
        <v>27</v>
      </c>
      <c r="E268" s="246" t="s">
        <v>165</v>
      </c>
      <c r="F268" s="250"/>
      <c r="G268" s="25"/>
      <c r="H268" s="29">
        <f>SUM(H269)</f>
        <v>1226.8</v>
      </c>
      <c r="I268" s="16">
        <f>SUM(I270)</f>
        <v>2330</v>
      </c>
      <c r="J268" s="277">
        <f>SUM(J269)</f>
        <v>626.79999999999995</v>
      </c>
      <c r="K268" s="47">
        <f t="shared" si="13"/>
        <v>51.09227257906749</v>
      </c>
    </row>
    <row r="269" spans="1:11" s="5" customFormat="1" ht="29.25" customHeight="1" x14ac:dyDescent="0.2">
      <c r="A269" s="40"/>
      <c r="B269" s="248" t="s">
        <v>242</v>
      </c>
      <c r="C269" s="250" t="s">
        <v>54</v>
      </c>
      <c r="D269" s="250" t="s">
        <v>27</v>
      </c>
      <c r="E269" s="250" t="s">
        <v>165</v>
      </c>
      <c r="F269" s="246" t="s">
        <v>36</v>
      </c>
      <c r="G269" s="25"/>
      <c r="H269" s="30">
        <f>H270</f>
        <v>1226.8</v>
      </c>
      <c r="I269" s="17">
        <v>2330</v>
      </c>
      <c r="J269" s="278">
        <f>J270</f>
        <v>626.79999999999995</v>
      </c>
      <c r="K269" s="48">
        <f t="shared" si="13"/>
        <v>51.09227257906749</v>
      </c>
    </row>
    <row r="270" spans="1:11" s="5" customFormat="1" ht="25.5" x14ac:dyDescent="0.2">
      <c r="A270" s="40"/>
      <c r="B270" s="248" t="s">
        <v>127</v>
      </c>
      <c r="C270" s="250" t="s">
        <v>54</v>
      </c>
      <c r="D270" s="250" t="s">
        <v>27</v>
      </c>
      <c r="E270" s="250" t="s">
        <v>165</v>
      </c>
      <c r="F270" s="246" t="s">
        <v>91</v>
      </c>
      <c r="G270" s="25"/>
      <c r="H270" s="30">
        <v>1226.8</v>
      </c>
      <c r="I270" s="17">
        <v>2330</v>
      </c>
      <c r="J270" s="278">
        <v>626.79999999999995</v>
      </c>
      <c r="K270" s="48">
        <f t="shared" si="13"/>
        <v>51.09227257906749</v>
      </c>
    </row>
    <row r="271" spans="1:11" s="5" customFormat="1" ht="54" customHeight="1" x14ac:dyDescent="0.2">
      <c r="A271" s="40"/>
      <c r="B271" s="201" t="s">
        <v>231</v>
      </c>
      <c r="C271" s="190" t="s">
        <v>54</v>
      </c>
      <c r="D271" s="190" t="s">
        <v>27</v>
      </c>
      <c r="E271" s="190" t="s">
        <v>232</v>
      </c>
      <c r="F271" s="192"/>
      <c r="G271" s="25"/>
      <c r="H271" s="29">
        <f>H273</f>
        <v>1316.4</v>
      </c>
      <c r="I271" s="16"/>
      <c r="J271" s="277">
        <f>J273</f>
        <v>640.5</v>
      </c>
      <c r="K271" s="47">
        <f t="shared" si="13"/>
        <v>48.655423883318136</v>
      </c>
    </row>
    <row r="272" spans="1:11" s="5" customFormat="1" ht="27.75" customHeight="1" x14ac:dyDescent="0.2">
      <c r="A272" s="40"/>
      <c r="B272" s="191" t="s">
        <v>242</v>
      </c>
      <c r="C272" s="192" t="s">
        <v>54</v>
      </c>
      <c r="D272" s="192" t="s">
        <v>27</v>
      </c>
      <c r="E272" s="192" t="s">
        <v>232</v>
      </c>
      <c r="F272" s="190" t="s">
        <v>36</v>
      </c>
      <c r="G272" s="25" t="s">
        <v>15</v>
      </c>
      <c r="H272" s="30">
        <f>H273</f>
        <v>1316.4</v>
      </c>
      <c r="I272" s="17">
        <v>2330</v>
      </c>
      <c r="J272" s="278">
        <f>J273</f>
        <v>640.5</v>
      </c>
      <c r="K272" s="47">
        <f>SUM(J272/H272*100)</f>
        <v>48.655423883318136</v>
      </c>
    </row>
    <row r="273" spans="1:11" s="5" customFormat="1" ht="28.5" customHeight="1" x14ac:dyDescent="0.2">
      <c r="A273" s="40"/>
      <c r="B273" s="191" t="s">
        <v>127</v>
      </c>
      <c r="C273" s="192" t="s">
        <v>54</v>
      </c>
      <c r="D273" s="192" t="s">
        <v>27</v>
      </c>
      <c r="E273" s="192" t="s">
        <v>232</v>
      </c>
      <c r="F273" s="190" t="s">
        <v>91</v>
      </c>
      <c r="G273" s="25" t="s">
        <v>15</v>
      </c>
      <c r="H273" s="30">
        <v>1316.4</v>
      </c>
      <c r="I273" s="17">
        <v>2330</v>
      </c>
      <c r="J273" s="278">
        <v>640.5</v>
      </c>
      <c r="K273" s="47">
        <f t="shared" si="13"/>
        <v>48.655423883318136</v>
      </c>
    </row>
    <row r="274" spans="1:11" s="5" customFormat="1" ht="26.25" customHeight="1" x14ac:dyDescent="0.2">
      <c r="A274" s="40"/>
      <c r="B274" s="189" t="s">
        <v>233</v>
      </c>
      <c r="C274" s="246" t="s">
        <v>54</v>
      </c>
      <c r="D274" s="246" t="s">
        <v>27</v>
      </c>
      <c r="E274" s="246" t="s">
        <v>166</v>
      </c>
      <c r="F274" s="250"/>
      <c r="G274" s="25"/>
      <c r="H274" s="29">
        <f>SUM(H276)</f>
        <v>2180</v>
      </c>
      <c r="I274" s="17"/>
      <c r="J274" s="277">
        <f>SUM(J276)</f>
        <v>586.5</v>
      </c>
      <c r="K274" s="47">
        <f t="shared" si="13"/>
        <v>26.903669724770641</v>
      </c>
    </row>
    <row r="275" spans="1:11" s="5" customFormat="1" ht="29.25" customHeight="1" x14ac:dyDescent="0.2">
      <c r="A275" s="40"/>
      <c r="B275" s="248" t="s">
        <v>242</v>
      </c>
      <c r="C275" s="250" t="s">
        <v>54</v>
      </c>
      <c r="D275" s="250" t="s">
        <v>27</v>
      </c>
      <c r="E275" s="250" t="s">
        <v>166</v>
      </c>
      <c r="F275" s="246" t="s">
        <v>36</v>
      </c>
      <c r="G275" s="25"/>
      <c r="H275" s="30">
        <f>H276</f>
        <v>2180</v>
      </c>
      <c r="I275" s="17"/>
      <c r="J275" s="278">
        <f>J276</f>
        <v>586.5</v>
      </c>
      <c r="K275" s="48">
        <f t="shared" si="13"/>
        <v>26.903669724770641</v>
      </c>
    </row>
    <row r="276" spans="1:11" s="5" customFormat="1" ht="25.5" x14ac:dyDescent="0.2">
      <c r="A276" s="40"/>
      <c r="B276" s="248" t="s">
        <v>127</v>
      </c>
      <c r="C276" s="250" t="s">
        <v>54</v>
      </c>
      <c r="D276" s="250" t="s">
        <v>27</v>
      </c>
      <c r="E276" s="250" t="s">
        <v>166</v>
      </c>
      <c r="F276" s="246" t="s">
        <v>91</v>
      </c>
      <c r="G276" s="25"/>
      <c r="H276" s="30">
        <v>2180</v>
      </c>
      <c r="I276" s="17"/>
      <c r="J276" s="278">
        <v>586.5</v>
      </c>
      <c r="K276" s="48">
        <f t="shared" si="13"/>
        <v>26.903669724770641</v>
      </c>
    </row>
    <row r="277" spans="1:11" s="5" customFormat="1" ht="30.75" hidden="1" customHeight="1" x14ac:dyDescent="0.2">
      <c r="A277" s="40"/>
      <c r="B277" s="248" t="s">
        <v>138</v>
      </c>
      <c r="C277" s="250" t="s">
        <v>54</v>
      </c>
      <c r="D277" s="250" t="s">
        <v>27</v>
      </c>
      <c r="E277" s="250" t="s">
        <v>166</v>
      </c>
      <c r="F277" s="250" t="s">
        <v>80</v>
      </c>
      <c r="G277" s="25"/>
      <c r="H277" s="30">
        <f>H278</f>
        <v>1119.5999999999999</v>
      </c>
      <c r="I277" s="17"/>
      <c r="J277" s="278">
        <f>J278</f>
        <v>1119.5999999999999</v>
      </c>
      <c r="K277" s="48">
        <f t="shared" si="13"/>
        <v>100</v>
      </c>
    </row>
    <row r="278" spans="1:11" s="5" customFormat="1" ht="17.25" hidden="1" customHeight="1" x14ac:dyDescent="0.2">
      <c r="A278" s="40"/>
      <c r="B278" s="248" t="s">
        <v>40</v>
      </c>
      <c r="C278" s="250" t="s">
        <v>54</v>
      </c>
      <c r="D278" s="250" t="s">
        <v>27</v>
      </c>
      <c r="E278" s="250" t="s">
        <v>166</v>
      </c>
      <c r="F278" s="250" t="s">
        <v>80</v>
      </c>
      <c r="G278" s="25" t="s">
        <v>15</v>
      </c>
      <c r="H278" s="30">
        <v>1119.5999999999999</v>
      </c>
      <c r="I278" s="17"/>
      <c r="J278" s="278">
        <v>1119.5999999999999</v>
      </c>
      <c r="K278" s="48">
        <f t="shared" si="13"/>
        <v>100</v>
      </c>
    </row>
    <row r="279" spans="1:11" s="5" customFormat="1" ht="15" customHeight="1" x14ac:dyDescent="0.2">
      <c r="A279" s="40"/>
      <c r="B279" s="247" t="s">
        <v>97</v>
      </c>
      <c r="C279" s="246" t="s">
        <v>54</v>
      </c>
      <c r="D279" s="246" t="s">
        <v>27</v>
      </c>
      <c r="E279" s="246" t="s">
        <v>167</v>
      </c>
      <c r="F279" s="250"/>
      <c r="G279" s="25"/>
      <c r="H279" s="29">
        <f>SUM(H281)</f>
        <v>1099.9000000000001</v>
      </c>
      <c r="I279" s="17"/>
      <c r="J279" s="277">
        <f>SUM(J281)</f>
        <v>517.1</v>
      </c>
      <c r="K279" s="47">
        <f t="shared" si="13"/>
        <v>47.013364851350119</v>
      </c>
    </row>
    <row r="280" spans="1:11" s="5" customFormat="1" ht="27" customHeight="1" x14ac:dyDescent="0.2">
      <c r="A280" s="40"/>
      <c r="B280" s="248" t="s">
        <v>242</v>
      </c>
      <c r="C280" s="250" t="s">
        <v>54</v>
      </c>
      <c r="D280" s="250" t="s">
        <v>27</v>
      </c>
      <c r="E280" s="250" t="s">
        <v>167</v>
      </c>
      <c r="F280" s="246" t="s">
        <v>36</v>
      </c>
      <c r="G280" s="25"/>
      <c r="H280" s="30">
        <f>H281</f>
        <v>1099.9000000000001</v>
      </c>
      <c r="I280" s="17"/>
      <c r="J280" s="278">
        <f>J281</f>
        <v>517.1</v>
      </c>
      <c r="K280" s="48">
        <f t="shared" si="13"/>
        <v>47.013364851350119</v>
      </c>
    </row>
    <row r="281" spans="1:11" s="5" customFormat="1" ht="25.5" x14ac:dyDescent="0.2">
      <c r="A281" s="40"/>
      <c r="B281" s="248" t="s">
        <v>127</v>
      </c>
      <c r="C281" s="250" t="s">
        <v>54</v>
      </c>
      <c r="D281" s="250" t="s">
        <v>27</v>
      </c>
      <c r="E281" s="250" t="s">
        <v>167</v>
      </c>
      <c r="F281" s="246" t="s">
        <v>91</v>
      </c>
      <c r="G281" s="25"/>
      <c r="H281" s="30">
        <v>1099.9000000000001</v>
      </c>
      <c r="I281" s="17"/>
      <c r="J281" s="278">
        <v>517.1</v>
      </c>
      <c r="K281" s="48">
        <f t="shared" si="13"/>
        <v>47.013364851350119</v>
      </c>
    </row>
    <row r="282" spans="1:11" s="5" customFormat="1" ht="54" customHeight="1" x14ac:dyDescent="0.2">
      <c r="A282" s="40"/>
      <c r="B282" s="265" t="s">
        <v>375</v>
      </c>
      <c r="C282" s="200">
        <v>967</v>
      </c>
      <c r="D282" s="190" t="s">
        <v>27</v>
      </c>
      <c r="E282" s="190" t="s">
        <v>376</v>
      </c>
      <c r="F282" s="192"/>
      <c r="G282" s="192"/>
      <c r="H282" s="195">
        <f>SUM(H284)</f>
        <v>496</v>
      </c>
      <c r="I282" s="195">
        <f>SUM(I284)</f>
        <v>0</v>
      </c>
      <c r="J282" s="277">
        <f>J283</f>
        <v>496</v>
      </c>
      <c r="K282" s="47">
        <f t="shared" ref="K282:K290" si="14">SUM(J282/H282*100)</f>
        <v>100</v>
      </c>
    </row>
    <row r="283" spans="1:11" s="5" customFormat="1" ht="28.5" customHeight="1" x14ac:dyDescent="0.2">
      <c r="A283" s="40"/>
      <c r="B283" s="191" t="s">
        <v>242</v>
      </c>
      <c r="C283" s="192" t="s">
        <v>54</v>
      </c>
      <c r="D283" s="192" t="s">
        <v>27</v>
      </c>
      <c r="E283" s="192" t="s">
        <v>376</v>
      </c>
      <c r="F283" s="190" t="s">
        <v>36</v>
      </c>
      <c r="G283" s="192"/>
      <c r="H283" s="198">
        <f>H284</f>
        <v>496</v>
      </c>
      <c r="I283" s="198">
        <f>I284</f>
        <v>0</v>
      </c>
      <c r="J283" s="278">
        <f>J284</f>
        <v>496</v>
      </c>
      <c r="K283" s="48">
        <f t="shared" si="14"/>
        <v>100</v>
      </c>
    </row>
    <row r="284" spans="1:11" s="5" customFormat="1" ht="25.5" x14ac:dyDescent="0.2">
      <c r="A284" s="40"/>
      <c r="B284" s="191" t="s">
        <v>127</v>
      </c>
      <c r="C284" s="192" t="s">
        <v>54</v>
      </c>
      <c r="D284" s="192" t="s">
        <v>27</v>
      </c>
      <c r="E284" s="192" t="s">
        <v>376</v>
      </c>
      <c r="F284" s="190" t="s">
        <v>91</v>
      </c>
      <c r="G284" s="192"/>
      <c r="H284" s="198">
        <v>496</v>
      </c>
      <c r="I284" s="198">
        <f>I285</f>
        <v>0</v>
      </c>
      <c r="J284" s="278">
        <v>496</v>
      </c>
      <c r="K284" s="48">
        <f t="shared" si="14"/>
        <v>100</v>
      </c>
    </row>
    <row r="285" spans="1:11" s="5" customFormat="1" ht="55.5" customHeight="1" x14ac:dyDescent="0.2">
      <c r="A285" s="40"/>
      <c r="B285" s="265" t="s">
        <v>377</v>
      </c>
      <c r="C285" s="200">
        <v>967</v>
      </c>
      <c r="D285" s="190" t="s">
        <v>27</v>
      </c>
      <c r="E285" s="190" t="s">
        <v>378</v>
      </c>
      <c r="F285" s="190"/>
      <c r="G285" s="25"/>
      <c r="H285" s="29">
        <f>H286</f>
        <v>1983.4</v>
      </c>
      <c r="I285" s="16"/>
      <c r="J285" s="277">
        <f>J286</f>
        <v>1983.3</v>
      </c>
      <c r="K285" s="47">
        <f t="shared" si="14"/>
        <v>99.994958152667138</v>
      </c>
    </row>
    <row r="286" spans="1:11" s="5" customFormat="1" ht="28.5" customHeight="1" x14ac:dyDescent="0.2">
      <c r="A286" s="40"/>
      <c r="B286" s="191" t="s">
        <v>242</v>
      </c>
      <c r="C286" s="192" t="s">
        <v>54</v>
      </c>
      <c r="D286" s="192" t="s">
        <v>27</v>
      </c>
      <c r="E286" s="192" t="s">
        <v>378</v>
      </c>
      <c r="F286" s="190" t="s">
        <v>36</v>
      </c>
      <c r="G286" s="25" t="s">
        <v>14</v>
      </c>
      <c r="H286" s="30">
        <f>H287</f>
        <v>1983.4</v>
      </c>
      <c r="I286" s="17"/>
      <c r="J286" s="278">
        <f>J287</f>
        <v>1983.3</v>
      </c>
      <c r="K286" s="48">
        <f t="shared" si="14"/>
        <v>99.994958152667138</v>
      </c>
    </row>
    <row r="287" spans="1:11" s="5" customFormat="1" ht="25.5" x14ac:dyDescent="0.2">
      <c r="A287" s="40"/>
      <c r="B287" s="191" t="s">
        <v>127</v>
      </c>
      <c r="C287" s="192" t="s">
        <v>54</v>
      </c>
      <c r="D287" s="192" t="s">
        <v>27</v>
      </c>
      <c r="E287" s="192" t="s">
        <v>378</v>
      </c>
      <c r="F287" s="190" t="s">
        <v>91</v>
      </c>
      <c r="G287" s="26" t="s">
        <v>39</v>
      </c>
      <c r="H287" s="30">
        <v>1983.4</v>
      </c>
      <c r="I287" s="17"/>
      <c r="J287" s="278">
        <v>1983.3</v>
      </c>
      <c r="K287" s="48">
        <f t="shared" si="14"/>
        <v>99.994958152667138</v>
      </c>
    </row>
    <row r="288" spans="1:11" s="5" customFormat="1" ht="54" customHeight="1" x14ac:dyDescent="0.2">
      <c r="A288" s="40"/>
      <c r="B288" s="265" t="s">
        <v>379</v>
      </c>
      <c r="C288" s="200">
        <v>967</v>
      </c>
      <c r="D288" s="190" t="s">
        <v>27</v>
      </c>
      <c r="E288" s="190" t="s">
        <v>380</v>
      </c>
      <c r="F288" s="192"/>
      <c r="G288" s="192"/>
      <c r="H288" s="195">
        <f>SUM(H290)</f>
        <v>7258.4</v>
      </c>
      <c r="I288" s="195">
        <f>SUM(I290)</f>
        <v>0</v>
      </c>
      <c r="J288" s="277">
        <f>J289</f>
        <v>7258.4</v>
      </c>
      <c r="K288" s="47">
        <f t="shared" si="14"/>
        <v>100</v>
      </c>
    </row>
    <row r="289" spans="1:11" s="5" customFormat="1" ht="28.5" customHeight="1" x14ac:dyDescent="0.2">
      <c r="A289" s="40"/>
      <c r="B289" s="191" t="s">
        <v>242</v>
      </c>
      <c r="C289" s="192" t="s">
        <v>54</v>
      </c>
      <c r="D289" s="192" t="s">
        <v>27</v>
      </c>
      <c r="E289" s="192" t="s">
        <v>380</v>
      </c>
      <c r="F289" s="190" t="s">
        <v>36</v>
      </c>
      <c r="G289" s="192"/>
      <c r="H289" s="198">
        <f>H290</f>
        <v>7258.4</v>
      </c>
      <c r="I289" s="198">
        <f>I290</f>
        <v>0</v>
      </c>
      <c r="J289" s="278">
        <f>J290</f>
        <v>7258.4</v>
      </c>
      <c r="K289" s="48">
        <f t="shared" si="14"/>
        <v>100</v>
      </c>
    </row>
    <row r="290" spans="1:11" s="5" customFormat="1" ht="25.5" x14ac:dyDescent="0.2">
      <c r="A290" s="40"/>
      <c r="B290" s="191" t="s">
        <v>127</v>
      </c>
      <c r="C290" s="192" t="s">
        <v>54</v>
      </c>
      <c r="D290" s="192" t="s">
        <v>27</v>
      </c>
      <c r="E290" s="192" t="s">
        <v>380</v>
      </c>
      <c r="F290" s="190" t="s">
        <v>91</v>
      </c>
      <c r="G290" s="192"/>
      <c r="H290" s="198">
        <v>7258.4</v>
      </c>
      <c r="I290" s="198">
        <f>I291</f>
        <v>0</v>
      </c>
      <c r="J290" s="278">
        <v>7258.4</v>
      </c>
      <c r="K290" s="48">
        <f t="shared" si="14"/>
        <v>100</v>
      </c>
    </row>
    <row r="291" spans="1:11" s="5" customFormat="1" ht="69.75" customHeight="1" x14ac:dyDescent="0.2">
      <c r="A291" s="40"/>
      <c r="B291" s="265" t="s">
        <v>381</v>
      </c>
      <c r="C291" s="200">
        <v>967</v>
      </c>
      <c r="D291" s="190" t="s">
        <v>27</v>
      </c>
      <c r="E291" s="190" t="s">
        <v>382</v>
      </c>
      <c r="F291" s="190"/>
      <c r="G291" s="25"/>
      <c r="H291" s="29">
        <f>H292</f>
        <v>37592.699999999997</v>
      </c>
      <c r="I291" s="16"/>
      <c r="J291" s="277">
        <f>J292</f>
        <v>37592.699999999997</v>
      </c>
      <c r="K291" s="47">
        <f t="shared" si="13"/>
        <v>100</v>
      </c>
    </row>
    <row r="292" spans="1:11" s="5" customFormat="1" ht="28.5" customHeight="1" x14ac:dyDescent="0.2">
      <c r="A292" s="40"/>
      <c r="B292" s="191" t="s">
        <v>242</v>
      </c>
      <c r="C292" s="192" t="s">
        <v>54</v>
      </c>
      <c r="D292" s="192" t="s">
        <v>27</v>
      </c>
      <c r="E292" s="192" t="s">
        <v>382</v>
      </c>
      <c r="F292" s="190" t="s">
        <v>36</v>
      </c>
      <c r="G292" s="25" t="s">
        <v>14</v>
      </c>
      <c r="H292" s="30">
        <f>H293</f>
        <v>37592.699999999997</v>
      </c>
      <c r="I292" s="17"/>
      <c r="J292" s="278">
        <f>J293</f>
        <v>37592.699999999997</v>
      </c>
      <c r="K292" s="48">
        <f t="shared" si="13"/>
        <v>100</v>
      </c>
    </row>
    <row r="293" spans="1:11" s="5" customFormat="1" ht="25.5" x14ac:dyDescent="0.2">
      <c r="A293" s="40"/>
      <c r="B293" s="191" t="s">
        <v>127</v>
      </c>
      <c r="C293" s="192" t="s">
        <v>54</v>
      </c>
      <c r="D293" s="192" t="s">
        <v>27</v>
      </c>
      <c r="E293" s="192" t="s">
        <v>382</v>
      </c>
      <c r="F293" s="190" t="s">
        <v>91</v>
      </c>
      <c r="G293" s="26" t="s">
        <v>39</v>
      </c>
      <c r="H293" s="30">
        <v>37592.699999999997</v>
      </c>
      <c r="I293" s="17"/>
      <c r="J293" s="278">
        <v>37592.699999999997</v>
      </c>
      <c r="K293" s="48">
        <f t="shared" si="13"/>
        <v>100</v>
      </c>
    </row>
    <row r="294" spans="1:11" s="5" customFormat="1" ht="15" x14ac:dyDescent="0.2">
      <c r="A294" s="40"/>
      <c r="B294" s="244" t="s">
        <v>103</v>
      </c>
      <c r="C294" s="246" t="s">
        <v>54</v>
      </c>
      <c r="D294" s="246" t="s">
        <v>28</v>
      </c>
      <c r="E294" s="246"/>
      <c r="F294" s="246"/>
      <c r="G294" s="26"/>
      <c r="H294" s="29">
        <f>H295+H299</f>
        <v>1776</v>
      </c>
      <c r="I294" s="17"/>
      <c r="J294" s="277">
        <f>J295+J299</f>
        <v>1142.0999999999999</v>
      </c>
      <c r="K294" s="47">
        <f t="shared" ref="K294:K332" si="15">SUM(J294/H294*100)</f>
        <v>64.307432432432435</v>
      </c>
    </row>
    <row r="295" spans="1:11" s="5" customFormat="1" ht="25.5" x14ac:dyDescent="0.2">
      <c r="A295" s="40"/>
      <c r="B295" s="244" t="s">
        <v>78</v>
      </c>
      <c r="C295" s="246" t="s">
        <v>54</v>
      </c>
      <c r="D295" s="246" t="s">
        <v>79</v>
      </c>
      <c r="E295" s="246"/>
      <c r="F295" s="246"/>
      <c r="G295" s="26"/>
      <c r="H295" s="29">
        <f>H296</f>
        <v>200</v>
      </c>
      <c r="I295" s="17"/>
      <c r="J295" s="277">
        <f>J296</f>
        <v>32.1</v>
      </c>
      <c r="K295" s="47">
        <f t="shared" si="15"/>
        <v>16.05</v>
      </c>
    </row>
    <row r="296" spans="1:11" s="5" customFormat="1" ht="67.5" customHeight="1" x14ac:dyDescent="0.2">
      <c r="A296" s="40"/>
      <c r="B296" s="244" t="s">
        <v>178</v>
      </c>
      <c r="C296" s="246" t="s">
        <v>54</v>
      </c>
      <c r="D296" s="246" t="s">
        <v>79</v>
      </c>
      <c r="E296" s="246" t="s">
        <v>158</v>
      </c>
      <c r="F296" s="250"/>
      <c r="G296" s="25"/>
      <c r="H296" s="29">
        <f>SUM(H298)</f>
        <v>200</v>
      </c>
      <c r="I296" s="17"/>
      <c r="J296" s="277">
        <f>SUM(J298)</f>
        <v>32.1</v>
      </c>
      <c r="K296" s="47">
        <f t="shared" si="15"/>
        <v>16.05</v>
      </c>
    </row>
    <row r="297" spans="1:11" s="5" customFormat="1" ht="25.5" x14ac:dyDescent="0.2">
      <c r="A297" s="40"/>
      <c r="B297" s="248" t="s">
        <v>242</v>
      </c>
      <c r="C297" s="250" t="s">
        <v>54</v>
      </c>
      <c r="D297" s="250" t="s">
        <v>79</v>
      </c>
      <c r="E297" s="250" t="s">
        <v>158</v>
      </c>
      <c r="F297" s="246" t="s">
        <v>36</v>
      </c>
      <c r="G297" s="25"/>
      <c r="H297" s="30">
        <f>H298</f>
        <v>200</v>
      </c>
      <c r="I297" s="17"/>
      <c r="J297" s="278">
        <f>J298</f>
        <v>32.1</v>
      </c>
      <c r="K297" s="48">
        <f t="shared" si="15"/>
        <v>16.05</v>
      </c>
    </row>
    <row r="298" spans="1:11" s="5" customFormat="1" ht="24.75" customHeight="1" x14ac:dyDescent="0.2">
      <c r="A298" s="40"/>
      <c r="B298" s="248" t="s">
        <v>127</v>
      </c>
      <c r="C298" s="250" t="s">
        <v>54</v>
      </c>
      <c r="D298" s="250" t="s">
        <v>79</v>
      </c>
      <c r="E298" s="250" t="s">
        <v>158</v>
      </c>
      <c r="F298" s="246" t="s">
        <v>91</v>
      </c>
      <c r="G298" s="25"/>
      <c r="H298" s="30">
        <v>200</v>
      </c>
      <c r="I298" s="17"/>
      <c r="J298" s="278">
        <v>32.1</v>
      </c>
      <c r="K298" s="48">
        <f t="shared" si="15"/>
        <v>16.05</v>
      </c>
    </row>
    <row r="299" spans="1:11" s="5" customFormat="1" ht="17.25" customHeight="1" x14ac:dyDescent="0.2">
      <c r="A299" s="40"/>
      <c r="B299" s="244" t="s">
        <v>199</v>
      </c>
      <c r="C299" s="246" t="s">
        <v>54</v>
      </c>
      <c r="D299" s="246" t="s">
        <v>198</v>
      </c>
      <c r="E299" s="250"/>
      <c r="F299" s="250"/>
      <c r="G299" s="25"/>
      <c r="H299" s="29">
        <f>SUM(H303+H306+H309+H315+H318+H321+H324)</f>
        <v>1576</v>
      </c>
      <c r="I299" s="16" t="e">
        <f>SUM(#REF!+I300+#REF!+I309+#REF!)</f>
        <v>#REF!</v>
      </c>
      <c r="J299" s="277">
        <f>SUM(J303+J306+J309+J315+J318+J321+J324)</f>
        <v>1110</v>
      </c>
      <c r="K299" s="48">
        <f t="shared" si="15"/>
        <v>70.431472081218274</v>
      </c>
    </row>
    <row r="300" spans="1:11" s="5" customFormat="1" ht="40.5" hidden="1" customHeight="1" x14ac:dyDescent="0.2">
      <c r="A300" s="40"/>
      <c r="B300" s="189" t="s">
        <v>208</v>
      </c>
      <c r="C300" s="190" t="s">
        <v>54</v>
      </c>
      <c r="D300" s="190" t="s">
        <v>198</v>
      </c>
      <c r="E300" s="192" t="s">
        <v>209</v>
      </c>
      <c r="F300" s="192"/>
      <c r="G300" s="25"/>
      <c r="H300" s="29">
        <f>SUM(H302)</f>
        <v>0</v>
      </c>
      <c r="I300" s="21" t="e">
        <f>SUM(I302)</f>
        <v>#REF!</v>
      </c>
      <c r="J300" s="277">
        <f>SUM(J302)</f>
        <v>0</v>
      </c>
      <c r="K300" s="48" t="e">
        <f t="shared" si="15"/>
        <v>#DIV/0!</v>
      </c>
    </row>
    <row r="301" spans="1:11" s="5" customFormat="1" ht="27" hidden="1" customHeight="1" x14ac:dyDescent="0.2">
      <c r="A301" s="40"/>
      <c r="B301" s="191" t="s">
        <v>242</v>
      </c>
      <c r="C301" s="192" t="s">
        <v>54</v>
      </c>
      <c r="D301" s="192" t="s">
        <v>198</v>
      </c>
      <c r="E301" s="192" t="s">
        <v>209</v>
      </c>
      <c r="F301" s="190" t="s">
        <v>36</v>
      </c>
      <c r="G301" s="25"/>
      <c r="H301" s="30">
        <f>H302</f>
        <v>0</v>
      </c>
      <c r="I301" s="21"/>
      <c r="J301" s="278">
        <f>J302</f>
        <v>0</v>
      </c>
      <c r="K301" s="48" t="e">
        <f t="shared" si="15"/>
        <v>#DIV/0!</v>
      </c>
    </row>
    <row r="302" spans="1:11" s="5" customFormat="1" ht="25.5" hidden="1" x14ac:dyDescent="0.2">
      <c r="A302" s="40"/>
      <c r="B302" s="191" t="s">
        <v>127</v>
      </c>
      <c r="C302" s="192" t="s">
        <v>54</v>
      </c>
      <c r="D302" s="192" t="s">
        <v>198</v>
      </c>
      <c r="E302" s="192" t="s">
        <v>209</v>
      </c>
      <c r="F302" s="190" t="s">
        <v>91</v>
      </c>
      <c r="G302" s="25"/>
      <c r="H302" s="30">
        <v>0</v>
      </c>
      <c r="I302" s="22" t="e">
        <f>SUM(#REF!)</f>
        <v>#REF!</v>
      </c>
      <c r="J302" s="278">
        <v>0</v>
      </c>
      <c r="K302" s="48" t="e">
        <f t="shared" si="15"/>
        <v>#DIV/0!</v>
      </c>
    </row>
    <row r="303" spans="1:11" s="4" customFormat="1" ht="42" customHeight="1" x14ac:dyDescent="0.2">
      <c r="A303" s="40"/>
      <c r="B303" s="189" t="s">
        <v>362</v>
      </c>
      <c r="C303" s="190" t="s">
        <v>54</v>
      </c>
      <c r="D303" s="190" t="s">
        <v>198</v>
      </c>
      <c r="E303" s="190" t="s">
        <v>209</v>
      </c>
      <c r="F303" s="192"/>
      <c r="G303" s="26"/>
      <c r="H303" s="29">
        <f>SUM(H305)</f>
        <v>350</v>
      </c>
      <c r="I303" s="21">
        <f>SUM(I305)</f>
        <v>80</v>
      </c>
      <c r="J303" s="277">
        <f>SUM(J305)</f>
        <v>290</v>
      </c>
      <c r="K303" s="47">
        <f t="shared" si="15"/>
        <v>82.857142857142861</v>
      </c>
    </row>
    <row r="304" spans="1:11" s="4" customFormat="1" ht="25.5" x14ac:dyDescent="0.2">
      <c r="A304" s="40"/>
      <c r="B304" s="191" t="s">
        <v>242</v>
      </c>
      <c r="C304" s="192" t="s">
        <v>54</v>
      </c>
      <c r="D304" s="192" t="s">
        <v>198</v>
      </c>
      <c r="E304" s="192" t="s">
        <v>209</v>
      </c>
      <c r="F304" s="190" t="s">
        <v>36</v>
      </c>
      <c r="G304" s="26"/>
      <c r="H304" s="30">
        <f>H305</f>
        <v>350</v>
      </c>
      <c r="I304" s="21"/>
      <c r="J304" s="278">
        <f>J305</f>
        <v>290</v>
      </c>
      <c r="K304" s="48">
        <f t="shared" si="15"/>
        <v>82.857142857142861</v>
      </c>
    </row>
    <row r="305" spans="1:11" s="4" customFormat="1" ht="28.5" customHeight="1" x14ac:dyDescent="0.2">
      <c r="A305" s="40"/>
      <c r="B305" s="191" t="s">
        <v>127</v>
      </c>
      <c r="C305" s="192" t="s">
        <v>54</v>
      </c>
      <c r="D305" s="192" t="s">
        <v>198</v>
      </c>
      <c r="E305" s="192" t="s">
        <v>209</v>
      </c>
      <c r="F305" s="190" t="s">
        <v>91</v>
      </c>
      <c r="G305" s="25"/>
      <c r="H305" s="30">
        <v>350</v>
      </c>
      <c r="I305" s="22">
        <f>SUM(I307:I308)</f>
        <v>80</v>
      </c>
      <c r="J305" s="278">
        <v>290</v>
      </c>
      <c r="K305" s="48">
        <f t="shared" si="15"/>
        <v>82.857142857142861</v>
      </c>
    </row>
    <row r="306" spans="1:11" s="4" customFormat="1" ht="43.5" customHeight="1" x14ac:dyDescent="0.2">
      <c r="A306" s="40"/>
      <c r="B306" s="189" t="s">
        <v>361</v>
      </c>
      <c r="C306" s="190" t="s">
        <v>54</v>
      </c>
      <c r="D306" s="190" t="s">
        <v>198</v>
      </c>
      <c r="E306" s="190" t="s">
        <v>150</v>
      </c>
      <c r="F306" s="246"/>
      <c r="G306" s="26"/>
      <c r="H306" s="29">
        <f>SUM(H308)</f>
        <v>150</v>
      </c>
      <c r="I306" s="21">
        <f>SUM(I308)</f>
        <v>80</v>
      </c>
      <c r="J306" s="277">
        <f>SUM(J308)</f>
        <v>144</v>
      </c>
      <c r="K306" s="47">
        <f>SUM(J306/H306*100)</f>
        <v>96</v>
      </c>
    </row>
    <row r="307" spans="1:11" s="4" customFormat="1" ht="25.5" x14ac:dyDescent="0.2">
      <c r="A307" s="40"/>
      <c r="B307" s="191" t="s">
        <v>242</v>
      </c>
      <c r="C307" s="192" t="s">
        <v>54</v>
      </c>
      <c r="D307" s="192" t="s">
        <v>198</v>
      </c>
      <c r="E307" s="192" t="s">
        <v>150</v>
      </c>
      <c r="F307" s="246" t="s">
        <v>36</v>
      </c>
      <c r="G307" s="26"/>
      <c r="H307" s="30">
        <f>H308</f>
        <v>150</v>
      </c>
      <c r="I307" s="21"/>
      <c r="J307" s="278">
        <f>J308</f>
        <v>144</v>
      </c>
      <c r="K307" s="48">
        <f>SUM(J307/H307*100)</f>
        <v>96</v>
      </c>
    </row>
    <row r="308" spans="1:11" s="4" customFormat="1" ht="28.5" customHeight="1" x14ac:dyDescent="0.2">
      <c r="A308" s="40"/>
      <c r="B308" s="191" t="s">
        <v>127</v>
      </c>
      <c r="C308" s="192" t="s">
        <v>54</v>
      </c>
      <c r="D308" s="192" t="s">
        <v>198</v>
      </c>
      <c r="E308" s="192" t="s">
        <v>150</v>
      </c>
      <c r="F308" s="246" t="s">
        <v>91</v>
      </c>
      <c r="G308" s="25"/>
      <c r="H308" s="30">
        <v>150</v>
      </c>
      <c r="I308" s="22">
        <f>SUM(I310:I311)</f>
        <v>80</v>
      </c>
      <c r="J308" s="278">
        <v>144</v>
      </c>
      <c r="K308" s="48">
        <f>SUM(J308/H308*100)</f>
        <v>96</v>
      </c>
    </row>
    <row r="309" spans="1:11" s="4" customFormat="1" ht="78" customHeight="1" x14ac:dyDescent="0.2">
      <c r="A309" s="40"/>
      <c r="B309" s="189" t="s">
        <v>215</v>
      </c>
      <c r="C309" s="190" t="s">
        <v>54</v>
      </c>
      <c r="D309" s="190" t="s">
        <v>198</v>
      </c>
      <c r="E309" s="190" t="s">
        <v>152</v>
      </c>
      <c r="F309" s="246"/>
      <c r="G309" s="26"/>
      <c r="H309" s="29">
        <f>SUM(H311)</f>
        <v>186</v>
      </c>
      <c r="I309" s="21">
        <f>SUM(I311)</f>
        <v>80</v>
      </c>
      <c r="J309" s="277">
        <f>SUM(J311)</f>
        <v>186</v>
      </c>
      <c r="K309" s="47">
        <f t="shared" si="15"/>
        <v>100</v>
      </c>
    </row>
    <row r="310" spans="1:11" s="4" customFormat="1" ht="25.5" x14ac:dyDescent="0.2">
      <c r="A310" s="40"/>
      <c r="B310" s="191" t="s">
        <v>242</v>
      </c>
      <c r="C310" s="192" t="s">
        <v>54</v>
      </c>
      <c r="D310" s="192" t="s">
        <v>198</v>
      </c>
      <c r="E310" s="192" t="s">
        <v>152</v>
      </c>
      <c r="F310" s="246" t="s">
        <v>36</v>
      </c>
      <c r="G310" s="26"/>
      <c r="H310" s="30">
        <f>H311</f>
        <v>186</v>
      </c>
      <c r="I310" s="21"/>
      <c r="J310" s="278">
        <f>J311</f>
        <v>186</v>
      </c>
      <c r="K310" s="48">
        <f t="shared" si="15"/>
        <v>100</v>
      </c>
    </row>
    <row r="311" spans="1:11" s="4" customFormat="1" ht="28.5" customHeight="1" x14ac:dyDescent="0.2">
      <c r="A311" s="40"/>
      <c r="B311" s="191" t="s">
        <v>127</v>
      </c>
      <c r="C311" s="192" t="s">
        <v>54</v>
      </c>
      <c r="D311" s="192" t="s">
        <v>198</v>
      </c>
      <c r="E311" s="192" t="s">
        <v>152</v>
      </c>
      <c r="F311" s="246" t="s">
        <v>91</v>
      </c>
      <c r="G311" s="25"/>
      <c r="H311" s="30">
        <v>186</v>
      </c>
      <c r="I311" s="22">
        <f>SUM(I313:I314)</f>
        <v>80</v>
      </c>
      <c r="J311" s="278">
        <v>186</v>
      </c>
      <c r="K311" s="48">
        <f t="shared" si="15"/>
        <v>100</v>
      </c>
    </row>
    <row r="312" spans="1:11" s="4" customFormat="1" ht="80.25" hidden="1" customHeight="1" x14ac:dyDescent="0.2">
      <c r="A312" s="40"/>
      <c r="B312" s="189" t="s">
        <v>222</v>
      </c>
      <c r="C312" s="190" t="s">
        <v>54</v>
      </c>
      <c r="D312" s="190" t="s">
        <v>198</v>
      </c>
      <c r="E312" s="190" t="s">
        <v>151</v>
      </c>
      <c r="F312" s="190"/>
      <c r="G312" s="25"/>
      <c r="H312" s="30">
        <f>H313</f>
        <v>0</v>
      </c>
      <c r="I312" s="22"/>
      <c r="J312" s="278">
        <f>J313</f>
        <v>0</v>
      </c>
      <c r="K312" s="47" t="e">
        <f t="shared" si="15"/>
        <v>#DIV/0!</v>
      </c>
    </row>
    <row r="313" spans="1:11" s="4" customFormat="1" ht="25.5" hidden="1" customHeight="1" x14ac:dyDescent="0.2">
      <c r="A313" s="40"/>
      <c r="B313" s="191" t="s">
        <v>242</v>
      </c>
      <c r="C313" s="192" t="s">
        <v>54</v>
      </c>
      <c r="D313" s="192" t="s">
        <v>198</v>
      </c>
      <c r="E313" s="192" t="s">
        <v>151</v>
      </c>
      <c r="F313" s="190" t="s">
        <v>36</v>
      </c>
      <c r="G313" s="25"/>
      <c r="H313" s="30">
        <f>H314</f>
        <v>0</v>
      </c>
      <c r="I313" s="22">
        <v>20</v>
      </c>
      <c r="J313" s="278">
        <f>J314</f>
        <v>0</v>
      </c>
      <c r="K313" s="48" t="e">
        <f t="shared" si="15"/>
        <v>#DIV/0!</v>
      </c>
    </row>
    <row r="314" spans="1:11" s="4" customFormat="1" ht="27.75" hidden="1" customHeight="1" x14ac:dyDescent="0.2">
      <c r="A314" s="40"/>
      <c r="B314" s="191" t="s">
        <v>127</v>
      </c>
      <c r="C314" s="192" t="s">
        <v>54</v>
      </c>
      <c r="D314" s="192" t="s">
        <v>198</v>
      </c>
      <c r="E314" s="192" t="s">
        <v>151</v>
      </c>
      <c r="F314" s="190" t="s">
        <v>91</v>
      </c>
      <c r="G314" s="25"/>
      <c r="H314" s="30">
        <v>0</v>
      </c>
      <c r="I314" s="22">
        <v>60</v>
      </c>
      <c r="J314" s="278">
        <v>0</v>
      </c>
      <c r="K314" s="48" t="e">
        <f t="shared" si="15"/>
        <v>#DIV/0!</v>
      </c>
    </row>
    <row r="315" spans="1:11" s="4" customFormat="1" ht="115.5" customHeight="1" x14ac:dyDescent="0.2">
      <c r="A315" s="40"/>
      <c r="B315" s="201" t="s">
        <v>216</v>
      </c>
      <c r="C315" s="190" t="s">
        <v>54</v>
      </c>
      <c r="D315" s="190" t="s">
        <v>198</v>
      </c>
      <c r="E315" s="190" t="s">
        <v>217</v>
      </c>
      <c r="F315" s="190"/>
      <c r="G315" s="49"/>
      <c r="H315" s="51">
        <f>SUM(H317)</f>
        <v>130</v>
      </c>
      <c r="I315" s="22"/>
      <c r="J315" s="278">
        <f>J316</f>
        <v>130</v>
      </c>
      <c r="K315" s="48">
        <f t="shared" ref="K315:K323" si="16">SUM(J315/H315*100)</f>
        <v>100</v>
      </c>
    </row>
    <row r="316" spans="1:11" s="4" customFormat="1" ht="25.5" customHeight="1" x14ac:dyDescent="0.2">
      <c r="A316" s="40"/>
      <c r="B316" s="191" t="s">
        <v>242</v>
      </c>
      <c r="C316" s="192" t="s">
        <v>54</v>
      </c>
      <c r="D316" s="192" t="s">
        <v>198</v>
      </c>
      <c r="E316" s="192" t="s">
        <v>217</v>
      </c>
      <c r="F316" s="190" t="s">
        <v>36</v>
      </c>
      <c r="G316" s="49"/>
      <c r="H316" s="52">
        <f>H317</f>
        <v>130</v>
      </c>
      <c r="I316" s="22"/>
      <c r="J316" s="278">
        <f>J317</f>
        <v>130</v>
      </c>
      <c r="K316" s="48">
        <f t="shared" si="16"/>
        <v>100</v>
      </c>
    </row>
    <row r="317" spans="1:11" s="4" customFormat="1" ht="33" customHeight="1" x14ac:dyDescent="0.2">
      <c r="A317" s="40"/>
      <c r="B317" s="191" t="s">
        <v>127</v>
      </c>
      <c r="C317" s="192" t="s">
        <v>54</v>
      </c>
      <c r="D317" s="192" t="s">
        <v>198</v>
      </c>
      <c r="E317" s="192" t="s">
        <v>217</v>
      </c>
      <c r="F317" s="190" t="s">
        <v>91</v>
      </c>
      <c r="G317" s="50"/>
      <c r="H317" s="52">
        <v>130</v>
      </c>
      <c r="I317" s="22"/>
      <c r="J317" s="278">
        <v>130</v>
      </c>
      <c r="K317" s="48">
        <f t="shared" si="16"/>
        <v>100</v>
      </c>
    </row>
    <row r="318" spans="1:11" s="4" customFormat="1" ht="80.25" customHeight="1" x14ac:dyDescent="0.2">
      <c r="A318" s="40"/>
      <c r="B318" s="189" t="s">
        <v>224</v>
      </c>
      <c r="C318" s="190" t="s">
        <v>54</v>
      </c>
      <c r="D318" s="190" t="s">
        <v>198</v>
      </c>
      <c r="E318" s="190" t="s">
        <v>223</v>
      </c>
      <c r="F318" s="190"/>
      <c r="G318" s="49"/>
      <c r="H318" s="51">
        <f>SUM(H320)</f>
        <v>130</v>
      </c>
      <c r="I318" s="22"/>
      <c r="J318" s="278">
        <f>J319</f>
        <v>130</v>
      </c>
      <c r="K318" s="48">
        <f t="shared" si="16"/>
        <v>100</v>
      </c>
    </row>
    <row r="319" spans="1:11" s="4" customFormat="1" ht="25.5" customHeight="1" x14ac:dyDescent="0.2">
      <c r="A319" s="40"/>
      <c r="B319" s="191" t="s">
        <v>242</v>
      </c>
      <c r="C319" s="192" t="s">
        <v>54</v>
      </c>
      <c r="D319" s="192" t="s">
        <v>198</v>
      </c>
      <c r="E319" s="192" t="s">
        <v>223</v>
      </c>
      <c r="F319" s="190" t="s">
        <v>36</v>
      </c>
      <c r="G319" s="49"/>
      <c r="H319" s="52">
        <f>H320</f>
        <v>130</v>
      </c>
      <c r="I319" s="22"/>
      <c r="J319" s="278">
        <f>J320</f>
        <v>130</v>
      </c>
      <c r="K319" s="48">
        <f t="shared" si="16"/>
        <v>100</v>
      </c>
    </row>
    <row r="320" spans="1:11" s="4" customFormat="1" ht="33" customHeight="1" x14ac:dyDescent="0.2">
      <c r="A320" s="40"/>
      <c r="B320" s="191" t="s">
        <v>127</v>
      </c>
      <c r="C320" s="192" t="s">
        <v>54</v>
      </c>
      <c r="D320" s="192" t="s">
        <v>198</v>
      </c>
      <c r="E320" s="192" t="s">
        <v>223</v>
      </c>
      <c r="F320" s="190" t="s">
        <v>91</v>
      </c>
      <c r="G320" s="50"/>
      <c r="H320" s="52">
        <v>130</v>
      </c>
      <c r="I320" s="22"/>
      <c r="J320" s="278">
        <v>130</v>
      </c>
      <c r="K320" s="48">
        <f t="shared" si="16"/>
        <v>100</v>
      </c>
    </row>
    <row r="321" spans="1:11" s="4" customFormat="1" ht="55.5" customHeight="1" x14ac:dyDescent="0.2">
      <c r="A321" s="40"/>
      <c r="B321" s="189" t="s">
        <v>353</v>
      </c>
      <c r="C321" s="190" t="s">
        <v>54</v>
      </c>
      <c r="D321" s="190" t="s">
        <v>198</v>
      </c>
      <c r="E321" s="190" t="s">
        <v>354</v>
      </c>
      <c r="F321" s="190"/>
      <c r="G321" s="49"/>
      <c r="H321" s="51">
        <f>SUM(H323)</f>
        <v>100</v>
      </c>
      <c r="I321" s="22"/>
      <c r="J321" s="278">
        <f>J322</f>
        <v>100</v>
      </c>
      <c r="K321" s="48">
        <f t="shared" si="16"/>
        <v>100</v>
      </c>
    </row>
    <row r="322" spans="1:11" s="4" customFormat="1" ht="25.5" customHeight="1" x14ac:dyDescent="0.2">
      <c r="A322" s="40"/>
      <c r="B322" s="191" t="s">
        <v>242</v>
      </c>
      <c r="C322" s="192" t="s">
        <v>54</v>
      </c>
      <c r="D322" s="192" t="s">
        <v>198</v>
      </c>
      <c r="E322" s="192" t="s">
        <v>354</v>
      </c>
      <c r="F322" s="190" t="s">
        <v>36</v>
      </c>
      <c r="G322" s="49"/>
      <c r="H322" s="52">
        <f>H323</f>
        <v>100</v>
      </c>
      <c r="I322" s="22"/>
      <c r="J322" s="278">
        <f>J323</f>
        <v>100</v>
      </c>
      <c r="K322" s="48">
        <f t="shared" si="16"/>
        <v>100</v>
      </c>
    </row>
    <row r="323" spans="1:11" s="4" customFormat="1" ht="33" customHeight="1" x14ac:dyDescent="0.2">
      <c r="A323" s="40"/>
      <c r="B323" s="191" t="s">
        <v>127</v>
      </c>
      <c r="C323" s="192" t="s">
        <v>54</v>
      </c>
      <c r="D323" s="192" t="s">
        <v>198</v>
      </c>
      <c r="E323" s="192" t="s">
        <v>354</v>
      </c>
      <c r="F323" s="190" t="s">
        <v>91</v>
      </c>
      <c r="G323" s="50"/>
      <c r="H323" s="52">
        <v>100</v>
      </c>
      <c r="I323" s="22"/>
      <c r="J323" s="278">
        <v>100</v>
      </c>
      <c r="K323" s="48">
        <f t="shared" si="16"/>
        <v>100</v>
      </c>
    </row>
    <row r="324" spans="1:11" s="4" customFormat="1" ht="88.5" customHeight="1" x14ac:dyDescent="0.2">
      <c r="A324" s="40"/>
      <c r="B324" s="189" t="s">
        <v>355</v>
      </c>
      <c r="C324" s="190" t="s">
        <v>54</v>
      </c>
      <c r="D324" s="190" t="s">
        <v>198</v>
      </c>
      <c r="E324" s="190" t="s">
        <v>356</v>
      </c>
      <c r="F324" s="190"/>
      <c r="G324" s="49"/>
      <c r="H324" s="51">
        <f>SUM(H326)</f>
        <v>530</v>
      </c>
      <c r="I324" s="22"/>
      <c r="J324" s="278">
        <f>J325</f>
        <v>130</v>
      </c>
      <c r="K324" s="48">
        <f t="shared" si="15"/>
        <v>24.528301886792452</v>
      </c>
    </row>
    <row r="325" spans="1:11" s="4" customFormat="1" ht="25.5" customHeight="1" x14ac:dyDescent="0.2">
      <c r="A325" s="40"/>
      <c r="B325" s="191" t="s">
        <v>242</v>
      </c>
      <c r="C325" s="192" t="s">
        <v>54</v>
      </c>
      <c r="D325" s="192" t="s">
        <v>198</v>
      </c>
      <c r="E325" s="192" t="s">
        <v>356</v>
      </c>
      <c r="F325" s="190" t="s">
        <v>36</v>
      </c>
      <c r="G325" s="49"/>
      <c r="H325" s="52">
        <f>H326</f>
        <v>530</v>
      </c>
      <c r="I325" s="22"/>
      <c r="J325" s="278">
        <f>J326</f>
        <v>130</v>
      </c>
      <c r="K325" s="48">
        <f>SUM(J325/H325*100)</f>
        <v>24.528301886792452</v>
      </c>
    </row>
    <row r="326" spans="1:11" s="4" customFormat="1" ht="33" customHeight="1" x14ac:dyDescent="0.2">
      <c r="A326" s="40"/>
      <c r="B326" s="191" t="s">
        <v>127</v>
      </c>
      <c r="C326" s="192" t="s">
        <v>54</v>
      </c>
      <c r="D326" s="192" t="s">
        <v>198</v>
      </c>
      <c r="E326" s="192" t="s">
        <v>356</v>
      </c>
      <c r="F326" s="190" t="s">
        <v>91</v>
      </c>
      <c r="G326" s="50"/>
      <c r="H326" s="52">
        <v>530</v>
      </c>
      <c r="I326" s="22"/>
      <c r="J326" s="278">
        <v>130</v>
      </c>
      <c r="K326" s="48">
        <f t="shared" si="15"/>
        <v>24.528301886792452</v>
      </c>
    </row>
    <row r="327" spans="1:11" s="4" customFormat="1" ht="15.75" customHeight="1" x14ac:dyDescent="0.2">
      <c r="A327" s="40"/>
      <c r="B327" s="244" t="s">
        <v>104</v>
      </c>
      <c r="C327" s="246" t="s">
        <v>54</v>
      </c>
      <c r="D327" s="246" t="s">
        <v>118</v>
      </c>
      <c r="E327" s="246"/>
      <c r="F327" s="246"/>
      <c r="G327" s="26"/>
      <c r="H327" s="29">
        <f>SUM(H328+H339)</f>
        <v>18330</v>
      </c>
      <c r="I327" s="22"/>
      <c r="J327" s="277">
        <f>SUM(J328+J339)</f>
        <v>9422.2000000000007</v>
      </c>
      <c r="K327" s="47">
        <f t="shared" si="15"/>
        <v>51.403164211674856</v>
      </c>
    </row>
    <row r="328" spans="1:11" s="4" customFormat="1" ht="20.25" customHeight="1" x14ac:dyDescent="0.2">
      <c r="A328" s="40"/>
      <c r="B328" s="260" t="s">
        <v>29</v>
      </c>
      <c r="C328" s="246" t="s">
        <v>54</v>
      </c>
      <c r="D328" s="246" t="s">
        <v>30</v>
      </c>
      <c r="E328" s="246"/>
      <c r="F328" s="246"/>
      <c r="G328" s="26"/>
      <c r="H328" s="29">
        <f>SUM(H329)</f>
        <v>9660</v>
      </c>
      <c r="I328" s="22"/>
      <c r="J328" s="277">
        <f>SUM(J329)</f>
        <v>6875</v>
      </c>
      <c r="K328" s="47">
        <f t="shared" si="15"/>
        <v>71.169772256728777</v>
      </c>
    </row>
    <row r="329" spans="1:11" s="5" customFormat="1" ht="54.75" customHeight="1" x14ac:dyDescent="0.2">
      <c r="A329" s="40"/>
      <c r="B329" s="244" t="s">
        <v>179</v>
      </c>
      <c r="C329" s="245" t="s">
        <v>54</v>
      </c>
      <c r="D329" s="246" t="s">
        <v>30</v>
      </c>
      <c r="E329" s="246" t="s">
        <v>153</v>
      </c>
      <c r="F329" s="246"/>
      <c r="G329" s="26"/>
      <c r="H329" s="31">
        <f>H331</f>
        <v>9660</v>
      </c>
      <c r="I329" s="23">
        <f>I331</f>
        <v>17080</v>
      </c>
      <c r="J329" s="282">
        <f>J331</f>
        <v>6875</v>
      </c>
      <c r="K329" s="47">
        <f t="shared" si="15"/>
        <v>71.169772256728777</v>
      </c>
    </row>
    <row r="330" spans="1:11" s="5" customFormat="1" ht="27.75" customHeight="1" x14ac:dyDescent="0.2">
      <c r="A330" s="40"/>
      <c r="B330" s="248" t="s">
        <v>242</v>
      </c>
      <c r="C330" s="249" t="s">
        <v>54</v>
      </c>
      <c r="D330" s="250" t="s">
        <v>30</v>
      </c>
      <c r="E330" s="250" t="s">
        <v>153</v>
      </c>
      <c r="F330" s="246" t="s">
        <v>36</v>
      </c>
      <c r="G330" s="25"/>
      <c r="H330" s="32">
        <f>H331</f>
        <v>9660</v>
      </c>
      <c r="I330" s="23"/>
      <c r="J330" s="283">
        <f>J331</f>
        <v>6875</v>
      </c>
      <c r="K330" s="48">
        <f t="shared" si="15"/>
        <v>71.169772256728777</v>
      </c>
    </row>
    <row r="331" spans="1:11" s="5" customFormat="1" ht="25.5" x14ac:dyDescent="0.2">
      <c r="A331" s="40"/>
      <c r="B331" s="248" t="s">
        <v>127</v>
      </c>
      <c r="C331" s="249" t="s">
        <v>54</v>
      </c>
      <c r="D331" s="250" t="s">
        <v>30</v>
      </c>
      <c r="E331" s="250" t="s">
        <v>153</v>
      </c>
      <c r="F331" s="246" t="s">
        <v>91</v>
      </c>
      <c r="G331" s="25"/>
      <c r="H331" s="32">
        <v>9660</v>
      </c>
      <c r="I331" s="23">
        <f>SUM(I335:I338)</f>
        <v>17080</v>
      </c>
      <c r="J331" s="283">
        <v>6875</v>
      </c>
      <c r="K331" s="48">
        <f t="shared" si="15"/>
        <v>71.169772256728777</v>
      </c>
    </row>
    <row r="332" spans="1:11" s="5" customFormat="1" ht="27" hidden="1" customHeight="1" x14ac:dyDescent="0.2">
      <c r="A332" s="40"/>
      <c r="B332" s="248" t="s">
        <v>138</v>
      </c>
      <c r="C332" s="250" t="s">
        <v>54</v>
      </c>
      <c r="D332" s="250" t="s">
        <v>30</v>
      </c>
      <c r="E332" s="250" t="s">
        <v>153</v>
      </c>
      <c r="F332" s="250" t="s">
        <v>80</v>
      </c>
      <c r="G332" s="25"/>
      <c r="H332" s="32">
        <f>H333+H336+H337</f>
        <v>10361.9</v>
      </c>
      <c r="I332" s="23"/>
      <c r="J332" s="283">
        <f>J333+J336+J337</f>
        <v>10361.9</v>
      </c>
      <c r="K332" s="48">
        <f t="shared" si="15"/>
        <v>100</v>
      </c>
    </row>
    <row r="333" spans="1:11" s="5" customFormat="1" ht="15" hidden="1" x14ac:dyDescent="0.2">
      <c r="A333" s="40"/>
      <c r="B333" s="248" t="s">
        <v>45</v>
      </c>
      <c r="C333" s="250" t="s">
        <v>54</v>
      </c>
      <c r="D333" s="250" t="s">
        <v>30</v>
      </c>
      <c r="E333" s="250" t="s">
        <v>153</v>
      </c>
      <c r="F333" s="250" t="s">
        <v>80</v>
      </c>
      <c r="G333" s="26" t="s">
        <v>38</v>
      </c>
      <c r="H333" s="32">
        <f>H334+H335</f>
        <v>1589.8</v>
      </c>
      <c r="I333" s="23"/>
      <c r="J333" s="283">
        <f>J334+J335</f>
        <v>1589.8</v>
      </c>
      <c r="K333" s="45"/>
    </row>
    <row r="334" spans="1:11" s="5" customFormat="1" ht="14.25" hidden="1" customHeight="1" x14ac:dyDescent="0.2">
      <c r="A334" s="40"/>
      <c r="B334" s="248" t="s">
        <v>9</v>
      </c>
      <c r="C334" s="250" t="s">
        <v>54</v>
      </c>
      <c r="D334" s="250" t="s">
        <v>30</v>
      </c>
      <c r="E334" s="250" t="s">
        <v>153</v>
      </c>
      <c r="F334" s="250" t="s">
        <v>80</v>
      </c>
      <c r="G334" s="25" t="s">
        <v>10</v>
      </c>
      <c r="H334" s="32"/>
      <c r="I334" s="23"/>
      <c r="J334" s="283"/>
      <c r="K334" s="45"/>
    </row>
    <row r="335" spans="1:11" s="5" customFormat="1" ht="15" hidden="1" x14ac:dyDescent="0.2">
      <c r="A335" s="40"/>
      <c r="B335" s="248" t="s">
        <v>142</v>
      </c>
      <c r="C335" s="250" t="s">
        <v>54</v>
      </c>
      <c r="D335" s="250" t="s">
        <v>30</v>
      </c>
      <c r="E335" s="250" t="s">
        <v>153</v>
      </c>
      <c r="F335" s="250" t="s">
        <v>80</v>
      </c>
      <c r="G335" s="25" t="s">
        <v>15</v>
      </c>
      <c r="H335" s="32">
        <v>1589.8</v>
      </c>
      <c r="I335" s="18">
        <v>6580</v>
      </c>
      <c r="J335" s="283">
        <v>1589.8</v>
      </c>
      <c r="K335" s="45"/>
    </row>
    <row r="336" spans="1:11" s="5" customFormat="1" ht="15" hidden="1" x14ac:dyDescent="0.2">
      <c r="A336" s="40"/>
      <c r="B336" s="248" t="s">
        <v>129</v>
      </c>
      <c r="C336" s="250" t="s">
        <v>54</v>
      </c>
      <c r="D336" s="250" t="s">
        <v>30</v>
      </c>
      <c r="E336" s="250" t="s">
        <v>153</v>
      </c>
      <c r="F336" s="250" t="s">
        <v>80</v>
      </c>
      <c r="G336" s="25" t="s">
        <v>17</v>
      </c>
      <c r="H336" s="30">
        <v>8772.1</v>
      </c>
      <c r="I336" s="17">
        <v>3000</v>
      </c>
      <c r="J336" s="278">
        <v>8772.1</v>
      </c>
      <c r="K336" s="45"/>
    </row>
    <row r="337" spans="1:11" s="5" customFormat="1" ht="15" hidden="1" customHeight="1" x14ac:dyDescent="0.2">
      <c r="A337" s="40"/>
      <c r="B337" s="248" t="s">
        <v>41</v>
      </c>
      <c r="C337" s="250" t="s">
        <v>54</v>
      </c>
      <c r="D337" s="250" t="s">
        <v>30</v>
      </c>
      <c r="E337" s="250" t="s">
        <v>153</v>
      </c>
      <c r="F337" s="250" t="s">
        <v>80</v>
      </c>
      <c r="G337" s="26" t="s">
        <v>39</v>
      </c>
      <c r="H337" s="30">
        <f>H338</f>
        <v>0</v>
      </c>
      <c r="I337" s="17"/>
      <c r="J337" s="278">
        <f>J338</f>
        <v>0</v>
      </c>
      <c r="K337" s="45"/>
    </row>
    <row r="338" spans="1:11" s="4" customFormat="1" ht="14.25" hidden="1" customHeight="1" x14ac:dyDescent="0.2">
      <c r="A338" s="40"/>
      <c r="B338" s="248" t="s">
        <v>18</v>
      </c>
      <c r="C338" s="250" t="s">
        <v>54</v>
      </c>
      <c r="D338" s="250" t="s">
        <v>30</v>
      </c>
      <c r="E338" s="250" t="s">
        <v>153</v>
      </c>
      <c r="F338" s="250" t="s">
        <v>80</v>
      </c>
      <c r="G338" s="25" t="s">
        <v>19</v>
      </c>
      <c r="H338" s="30"/>
      <c r="I338" s="17">
        <v>7500</v>
      </c>
      <c r="J338" s="278"/>
      <c r="K338" s="44"/>
    </row>
    <row r="339" spans="1:11" s="4" customFormat="1" ht="17.25" customHeight="1" x14ac:dyDescent="0.2">
      <c r="A339" s="40"/>
      <c r="B339" s="247" t="s">
        <v>187</v>
      </c>
      <c r="C339" s="246" t="s">
        <v>54</v>
      </c>
      <c r="D339" s="246" t="s">
        <v>31</v>
      </c>
      <c r="E339" s="250"/>
      <c r="F339" s="250"/>
      <c r="G339" s="25"/>
      <c r="H339" s="29">
        <f>H340</f>
        <v>8670</v>
      </c>
      <c r="I339" s="17"/>
      <c r="J339" s="277">
        <f>J340</f>
        <v>2547.1999999999998</v>
      </c>
      <c r="K339" s="47">
        <f>SUM(J339/H339*100)</f>
        <v>29.379469434832757</v>
      </c>
    </row>
    <row r="340" spans="1:11" s="4" customFormat="1" ht="27.75" customHeight="1" x14ac:dyDescent="0.2">
      <c r="A340" s="40"/>
      <c r="B340" s="244" t="s">
        <v>180</v>
      </c>
      <c r="C340" s="245" t="s">
        <v>54</v>
      </c>
      <c r="D340" s="246" t="s">
        <v>31</v>
      </c>
      <c r="E340" s="246" t="s">
        <v>154</v>
      </c>
      <c r="F340" s="246"/>
      <c r="G340" s="26"/>
      <c r="H340" s="31">
        <f>H342</f>
        <v>8670</v>
      </c>
      <c r="I340" s="17"/>
      <c r="J340" s="282">
        <f>J342</f>
        <v>2547.1999999999998</v>
      </c>
      <c r="K340" s="47">
        <f t="shared" ref="K340:K384" si="17">SUM(J340/H340*100)</f>
        <v>29.379469434832757</v>
      </c>
    </row>
    <row r="341" spans="1:11" s="4" customFormat="1" ht="25.5" x14ac:dyDescent="0.2">
      <c r="A341" s="40"/>
      <c r="B341" s="248" t="s">
        <v>242</v>
      </c>
      <c r="C341" s="249" t="s">
        <v>54</v>
      </c>
      <c r="D341" s="250" t="s">
        <v>31</v>
      </c>
      <c r="E341" s="250" t="s">
        <v>154</v>
      </c>
      <c r="F341" s="246" t="s">
        <v>36</v>
      </c>
      <c r="G341" s="25"/>
      <c r="H341" s="32">
        <f>H342</f>
        <v>8670</v>
      </c>
      <c r="I341" s="17"/>
      <c r="J341" s="283">
        <f>J342</f>
        <v>2547.1999999999998</v>
      </c>
      <c r="K341" s="48">
        <f t="shared" si="17"/>
        <v>29.379469434832757</v>
      </c>
    </row>
    <row r="342" spans="1:11" s="4" customFormat="1" ht="27" customHeight="1" x14ac:dyDescent="0.2">
      <c r="A342" s="40"/>
      <c r="B342" s="248" t="s">
        <v>127</v>
      </c>
      <c r="C342" s="249" t="s">
        <v>54</v>
      </c>
      <c r="D342" s="250" t="s">
        <v>31</v>
      </c>
      <c r="E342" s="250" t="s">
        <v>154</v>
      </c>
      <c r="F342" s="246" t="s">
        <v>91</v>
      </c>
      <c r="G342" s="25"/>
      <c r="H342" s="32">
        <v>8670</v>
      </c>
      <c r="I342" s="17"/>
      <c r="J342" s="283">
        <v>2547.1999999999998</v>
      </c>
      <c r="K342" s="48">
        <f t="shared" si="17"/>
        <v>29.379469434832757</v>
      </c>
    </row>
    <row r="343" spans="1:11" s="4" customFormat="1" ht="80.25" hidden="1" customHeight="1" x14ac:dyDescent="0.2">
      <c r="A343" s="40"/>
      <c r="B343" s="189" t="s">
        <v>210</v>
      </c>
      <c r="C343" s="190" t="s">
        <v>54</v>
      </c>
      <c r="D343" s="190" t="s">
        <v>31</v>
      </c>
      <c r="E343" s="190" t="s">
        <v>151</v>
      </c>
      <c r="F343" s="192"/>
      <c r="G343" s="25"/>
      <c r="H343" s="31">
        <f>H344</f>
        <v>0</v>
      </c>
      <c r="I343" s="16"/>
      <c r="J343" s="282">
        <f>J344</f>
        <v>0</v>
      </c>
      <c r="K343" s="47" t="e">
        <f t="shared" si="17"/>
        <v>#DIV/0!</v>
      </c>
    </row>
    <row r="344" spans="1:11" s="4" customFormat="1" ht="27" hidden="1" customHeight="1" x14ac:dyDescent="0.2">
      <c r="A344" s="40"/>
      <c r="B344" s="191" t="s">
        <v>242</v>
      </c>
      <c r="C344" s="192" t="s">
        <v>54</v>
      </c>
      <c r="D344" s="192" t="s">
        <v>31</v>
      </c>
      <c r="E344" s="192" t="s">
        <v>151</v>
      </c>
      <c r="F344" s="190" t="s">
        <v>36</v>
      </c>
      <c r="G344" s="25" t="s">
        <v>10</v>
      </c>
      <c r="H344" s="32">
        <f>H345</f>
        <v>0</v>
      </c>
      <c r="I344" s="17"/>
      <c r="J344" s="283">
        <f>J345</f>
        <v>0</v>
      </c>
      <c r="K344" s="48" t="e">
        <f t="shared" si="17"/>
        <v>#DIV/0!</v>
      </c>
    </row>
    <row r="345" spans="1:11" s="4" customFormat="1" ht="25.5" hidden="1" x14ac:dyDescent="0.2">
      <c r="A345" s="40"/>
      <c r="B345" s="191" t="s">
        <v>127</v>
      </c>
      <c r="C345" s="192" t="s">
        <v>54</v>
      </c>
      <c r="D345" s="192" t="s">
        <v>31</v>
      </c>
      <c r="E345" s="192" t="s">
        <v>151</v>
      </c>
      <c r="F345" s="190" t="s">
        <v>91</v>
      </c>
      <c r="G345" s="25" t="s">
        <v>15</v>
      </c>
      <c r="H345" s="32">
        <v>0</v>
      </c>
      <c r="I345" s="17"/>
      <c r="J345" s="283">
        <v>0</v>
      </c>
      <c r="K345" s="48" t="e">
        <f t="shared" si="17"/>
        <v>#DIV/0!</v>
      </c>
    </row>
    <row r="346" spans="1:11" s="4" customFormat="1" ht="15" x14ac:dyDescent="0.2">
      <c r="A346" s="40"/>
      <c r="B346" s="244" t="s">
        <v>119</v>
      </c>
      <c r="C346" s="246" t="s">
        <v>54</v>
      </c>
      <c r="D346" s="246" t="s">
        <v>107</v>
      </c>
      <c r="E346" s="246"/>
      <c r="F346" s="246"/>
      <c r="G346" s="26"/>
      <c r="H346" s="29">
        <f>SUM(H347+H351+H355)</f>
        <v>26714</v>
      </c>
      <c r="I346" s="17"/>
      <c r="J346" s="277">
        <f>SUM(J347+J351+J355)</f>
        <v>16247.400000000001</v>
      </c>
      <c r="K346" s="47">
        <f t="shared" si="17"/>
        <v>60.819794864116197</v>
      </c>
    </row>
    <row r="347" spans="1:11" s="4" customFormat="1" ht="14.25" x14ac:dyDescent="0.2">
      <c r="A347" s="41"/>
      <c r="B347" s="189" t="s">
        <v>211</v>
      </c>
      <c r="C347" s="190" t="s">
        <v>54</v>
      </c>
      <c r="D347" s="190" t="s">
        <v>212</v>
      </c>
      <c r="E347" s="190"/>
      <c r="F347" s="192"/>
      <c r="G347" s="26"/>
      <c r="H347" s="31">
        <f>SUM(H348)</f>
        <v>683.5</v>
      </c>
      <c r="I347" s="19">
        <f>SUM(I348)</f>
        <v>83</v>
      </c>
      <c r="J347" s="282">
        <f>SUM(J348)</f>
        <v>512.6</v>
      </c>
      <c r="K347" s="47">
        <f t="shared" si="17"/>
        <v>74.996342355523055</v>
      </c>
    </row>
    <row r="348" spans="1:11" s="4" customFormat="1" ht="39.75" customHeight="1" x14ac:dyDescent="0.2">
      <c r="A348" s="41"/>
      <c r="B348" s="189" t="s">
        <v>218</v>
      </c>
      <c r="C348" s="190" t="s">
        <v>54</v>
      </c>
      <c r="D348" s="190" t="s">
        <v>212</v>
      </c>
      <c r="E348" s="190" t="s">
        <v>155</v>
      </c>
      <c r="F348" s="190"/>
      <c r="G348" s="26"/>
      <c r="H348" s="31">
        <f>SUM(H350)</f>
        <v>683.5</v>
      </c>
      <c r="I348" s="19">
        <f>SUM(I350)</f>
        <v>83</v>
      </c>
      <c r="J348" s="282">
        <f>SUM(J350)</f>
        <v>512.6</v>
      </c>
      <c r="K348" s="47">
        <f t="shared" si="17"/>
        <v>74.996342355523055</v>
      </c>
    </row>
    <row r="349" spans="1:11" s="4" customFormat="1" ht="16.5" customHeight="1" x14ac:dyDescent="0.2">
      <c r="A349" s="41"/>
      <c r="B349" s="266" t="s">
        <v>111</v>
      </c>
      <c r="C349" s="203" t="s">
        <v>54</v>
      </c>
      <c r="D349" s="192" t="s">
        <v>212</v>
      </c>
      <c r="E349" s="192" t="s">
        <v>155</v>
      </c>
      <c r="F349" s="190" t="s">
        <v>39</v>
      </c>
      <c r="G349" s="25"/>
      <c r="H349" s="32">
        <f>H350</f>
        <v>683.5</v>
      </c>
      <c r="I349" s="19"/>
      <c r="J349" s="283">
        <f>J350</f>
        <v>512.6</v>
      </c>
      <c r="K349" s="48">
        <f t="shared" si="17"/>
        <v>74.996342355523055</v>
      </c>
    </row>
    <row r="350" spans="1:11" s="4" customFormat="1" ht="18" customHeight="1" x14ac:dyDescent="0.2">
      <c r="A350" s="41"/>
      <c r="B350" s="266" t="s">
        <v>95</v>
      </c>
      <c r="C350" s="203" t="s">
        <v>54</v>
      </c>
      <c r="D350" s="192" t="s">
        <v>212</v>
      </c>
      <c r="E350" s="192" t="s">
        <v>155</v>
      </c>
      <c r="F350" s="190" t="s">
        <v>19</v>
      </c>
      <c r="G350" s="26"/>
      <c r="H350" s="32">
        <v>683.5</v>
      </c>
      <c r="I350" s="18">
        <f>SUM(I351)</f>
        <v>83</v>
      </c>
      <c r="J350" s="283">
        <v>512.6</v>
      </c>
      <c r="K350" s="48">
        <f t="shared" si="17"/>
        <v>74.996342355523055</v>
      </c>
    </row>
    <row r="351" spans="1:11" s="4" customFormat="1" ht="15.75" customHeight="1" x14ac:dyDescent="0.2">
      <c r="A351" s="41"/>
      <c r="B351" s="189" t="s">
        <v>219</v>
      </c>
      <c r="C351" s="254" t="s">
        <v>54</v>
      </c>
      <c r="D351" s="190" t="s">
        <v>73</v>
      </c>
      <c r="E351" s="192"/>
      <c r="F351" s="192"/>
      <c r="G351" s="25"/>
      <c r="H351" s="31">
        <f>H352</f>
        <v>1195.9000000000001</v>
      </c>
      <c r="I351" s="19">
        <v>83</v>
      </c>
      <c r="J351" s="282">
        <f>J352</f>
        <v>896.9</v>
      </c>
      <c r="K351" s="47">
        <f t="shared" si="17"/>
        <v>74.997909524207699</v>
      </c>
    </row>
    <row r="352" spans="1:11" s="4" customFormat="1" ht="39.75" customHeight="1" x14ac:dyDescent="0.2">
      <c r="A352" s="41"/>
      <c r="B352" s="189" t="s">
        <v>135</v>
      </c>
      <c r="C352" s="254" t="s">
        <v>54</v>
      </c>
      <c r="D352" s="190" t="s">
        <v>73</v>
      </c>
      <c r="E352" s="190" t="s">
        <v>220</v>
      </c>
      <c r="F352" s="192"/>
      <c r="G352" s="25" t="s">
        <v>76</v>
      </c>
      <c r="H352" s="31">
        <f>H353</f>
        <v>1195.9000000000001</v>
      </c>
      <c r="I352" s="19"/>
      <c r="J352" s="282">
        <f>J353</f>
        <v>896.9</v>
      </c>
      <c r="K352" s="47">
        <f t="shared" si="17"/>
        <v>74.997909524207699</v>
      </c>
    </row>
    <row r="353" spans="1:11" s="4" customFormat="1" ht="15.75" customHeight="1" x14ac:dyDescent="0.2">
      <c r="A353" s="41"/>
      <c r="B353" s="266" t="s">
        <v>111</v>
      </c>
      <c r="C353" s="203" t="s">
        <v>54</v>
      </c>
      <c r="D353" s="192" t="s">
        <v>73</v>
      </c>
      <c r="E353" s="192" t="s">
        <v>220</v>
      </c>
      <c r="F353" s="190" t="s">
        <v>39</v>
      </c>
      <c r="G353" s="25"/>
      <c r="H353" s="32">
        <f>H354</f>
        <v>1195.9000000000001</v>
      </c>
      <c r="I353" s="18"/>
      <c r="J353" s="283">
        <f>J354</f>
        <v>896.9</v>
      </c>
      <c r="K353" s="48">
        <f t="shared" si="17"/>
        <v>74.997909524207699</v>
      </c>
    </row>
    <row r="354" spans="1:11" s="4" customFormat="1" ht="15.75" customHeight="1" x14ac:dyDescent="0.2">
      <c r="A354" s="41"/>
      <c r="B354" s="266" t="s">
        <v>95</v>
      </c>
      <c r="C354" s="203" t="s">
        <v>54</v>
      </c>
      <c r="D354" s="192" t="s">
        <v>73</v>
      </c>
      <c r="E354" s="192" t="s">
        <v>220</v>
      </c>
      <c r="F354" s="190" t="s">
        <v>19</v>
      </c>
      <c r="G354" s="25"/>
      <c r="H354" s="32">
        <v>1195.9000000000001</v>
      </c>
      <c r="I354" s="18"/>
      <c r="J354" s="283">
        <v>896.9</v>
      </c>
      <c r="K354" s="48">
        <f t="shared" si="17"/>
        <v>74.997909524207699</v>
      </c>
    </row>
    <row r="355" spans="1:11" ht="12.75" customHeight="1" x14ac:dyDescent="0.2">
      <c r="A355" s="40"/>
      <c r="B355" s="244" t="s">
        <v>35</v>
      </c>
      <c r="C355" s="245" t="s">
        <v>54</v>
      </c>
      <c r="D355" s="246" t="s">
        <v>32</v>
      </c>
      <c r="E355" s="246"/>
      <c r="F355" s="250"/>
      <c r="G355" s="25"/>
      <c r="H355" s="31">
        <f>SUM(H356+H361)</f>
        <v>24834.6</v>
      </c>
      <c r="I355" s="19" t="e">
        <f>SUM(I356+I361)+#REF!</f>
        <v>#REF!</v>
      </c>
      <c r="J355" s="282">
        <f>SUM(J356+J361)</f>
        <v>14837.900000000001</v>
      </c>
      <c r="K355" s="47">
        <f t="shared" si="17"/>
        <v>59.746885393765162</v>
      </c>
    </row>
    <row r="356" spans="1:11" ht="51.75" customHeight="1" x14ac:dyDescent="0.2">
      <c r="A356" s="40"/>
      <c r="B356" s="244" t="s">
        <v>146</v>
      </c>
      <c r="C356" s="245" t="s">
        <v>54</v>
      </c>
      <c r="D356" s="246" t="s">
        <v>32</v>
      </c>
      <c r="E356" s="246" t="s">
        <v>184</v>
      </c>
      <c r="F356" s="246"/>
      <c r="G356" s="26"/>
      <c r="H356" s="31">
        <f>SUM(H358)</f>
        <v>14210.8</v>
      </c>
      <c r="I356" s="19">
        <f>SUM(I358)</f>
        <v>6449</v>
      </c>
      <c r="J356" s="282">
        <f>SUM(J358)</f>
        <v>9068.7000000000007</v>
      </c>
      <c r="K356" s="47">
        <f t="shared" si="17"/>
        <v>63.815548737579874</v>
      </c>
    </row>
    <row r="357" spans="1:11" ht="15" customHeight="1" x14ac:dyDescent="0.2">
      <c r="A357" s="40"/>
      <c r="B357" s="267" t="s">
        <v>111</v>
      </c>
      <c r="C357" s="249" t="s">
        <v>54</v>
      </c>
      <c r="D357" s="250" t="s">
        <v>32</v>
      </c>
      <c r="E357" s="250" t="s">
        <v>184</v>
      </c>
      <c r="F357" s="246" t="s">
        <v>39</v>
      </c>
      <c r="G357" s="25"/>
      <c r="H357" s="32">
        <f>H358</f>
        <v>14210.8</v>
      </c>
      <c r="I357" s="19"/>
      <c r="J357" s="283">
        <f>J358</f>
        <v>9068.7000000000007</v>
      </c>
      <c r="K357" s="48">
        <f t="shared" si="17"/>
        <v>63.815548737579874</v>
      </c>
    </row>
    <row r="358" spans="1:11" ht="18.75" customHeight="1" x14ac:dyDescent="0.2">
      <c r="A358" s="40"/>
      <c r="B358" s="248" t="s">
        <v>95</v>
      </c>
      <c r="C358" s="249" t="s">
        <v>54</v>
      </c>
      <c r="D358" s="250" t="s">
        <v>32</v>
      </c>
      <c r="E358" s="250" t="s">
        <v>184</v>
      </c>
      <c r="F358" s="246" t="s">
        <v>19</v>
      </c>
      <c r="G358" s="25"/>
      <c r="H358" s="32">
        <v>14210.8</v>
      </c>
      <c r="I358" s="18">
        <v>6449</v>
      </c>
      <c r="J358" s="283">
        <v>9068.7000000000007</v>
      </c>
      <c r="K358" s="48">
        <f t="shared" si="17"/>
        <v>63.815548737579874</v>
      </c>
    </row>
    <row r="359" spans="1:11" ht="27" hidden="1" customHeight="1" x14ac:dyDescent="0.2">
      <c r="A359" s="40"/>
      <c r="B359" s="248" t="s">
        <v>139</v>
      </c>
      <c r="C359" s="249" t="s">
        <v>54</v>
      </c>
      <c r="D359" s="250" t="s">
        <v>32</v>
      </c>
      <c r="E359" s="250" t="s">
        <v>184</v>
      </c>
      <c r="F359" s="250" t="s">
        <v>131</v>
      </c>
      <c r="G359" s="25"/>
      <c r="H359" s="32">
        <f>H360</f>
        <v>10426.9</v>
      </c>
      <c r="I359" s="18"/>
      <c r="J359" s="283">
        <f>J360</f>
        <v>10426.9</v>
      </c>
      <c r="K359" s="48">
        <f t="shared" si="17"/>
        <v>100</v>
      </c>
    </row>
    <row r="360" spans="1:11" ht="15" hidden="1" x14ac:dyDescent="0.2">
      <c r="A360" s="40"/>
      <c r="B360" s="248" t="s">
        <v>196</v>
      </c>
      <c r="C360" s="249" t="s">
        <v>54</v>
      </c>
      <c r="D360" s="250" t="s">
        <v>32</v>
      </c>
      <c r="E360" s="250" t="s">
        <v>184</v>
      </c>
      <c r="F360" s="250" t="s">
        <v>131</v>
      </c>
      <c r="G360" s="25" t="s">
        <v>33</v>
      </c>
      <c r="H360" s="32">
        <v>10426.9</v>
      </c>
      <c r="I360" s="18">
        <v>6449</v>
      </c>
      <c r="J360" s="283">
        <v>10426.9</v>
      </c>
      <c r="K360" s="48">
        <f t="shared" si="17"/>
        <v>100</v>
      </c>
    </row>
    <row r="361" spans="1:11" ht="51" x14ac:dyDescent="0.2">
      <c r="A361" s="40"/>
      <c r="B361" s="244" t="s">
        <v>147</v>
      </c>
      <c r="C361" s="245" t="s">
        <v>54</v>
      </c>
      <c r="D361" s="246" t="s">
        <v>32</v>
      </c>
      <c r="E361" s="246" t="s">
        <v>185</v>
      </c>
      <c r="F361" s="250"/>
      <c r="G361" s="25"/>
      <c r="H361" s="31">
        <f>SUM(H363)</f>
        <v>10623.8</v>
      </c>
      <c r="I361" s="19">
        <f>SUM(I363)</f>
        <v>1788.5</v>
      </c>
      <c r="J361" s="282">
        <f>SUM(J363)</f>
        <v>5769.2</v>
      </c>
      <c r="K361" s="47">
        <f t="shared" si="17"/>
        <v>54.304486153730302</v>
      </c>
    </row>
    <row r="362" spans="1:11" ht="15" x14ac:dyDescent="0.2">
      <c r="A362" s="40"/>
      <c r="B362" s="267" t="s">
        <v>111</v>
      </c>
      <c r="C362" s="249" t="s">
        <v>54</v>
      </c>
      <c r="D362" s="250" t="s">
        <v>32</v>
      </c>
      <c r="E362" s="250" t="s">
        <v>185</v>
      </c>
      <c r="F362" s="246" t="s">
        <v>39</v>
      </c>
      <c r="G362" s="25"/>
      <c r="H362" s="32">
        <f>H363</f>
        <v>10623.8</v>
      </c>
      <c r="I362" s="19"/>
      <c r="J362" s="283">
        <f>J363</f>
        <v>5769.2</v>
      </c>
      <c r="K362" s="48">
        <f t="shared" si="17"/>
        <v>54.304486153730302</v>
      </c>
    </row>
    <row r="363" spans="1:11" ht="26.25" customHeight="1" x14ac:dyDescent="0.2">
      <c r="A363" s="40"/>
      <c r="B363" s="268" t="s">
        <v>123</v>
      </c>
      <c r="C363" s="249" t="s">
        <v>54</v>
      </c>
      <c r="D363" s="250" t="s">
        <v>32</v>
      </c>
      <c r="E363" s="250" t="s">
        <v>185</v>
      </c>
      <c r="F363" s="246" t="s">
        <v>122</v>
      </c>
      <c r="G363" s="25"/>
      <c r="H363" s="32">
        <v>10623.8</v>
      </c>
      <c r="I363" s="18">
        <v>1788.5</v>
      </c>
      <c r="J363" s="283">
        <v>5769.2</v>
      </c>
      <c r="K363" s="47">
        <f t="shared" si="17"/>
        <v>54.304486153730302</v>
      </c>
    </row>
    <row r="364" spans="1:11" ht="25.5" hidden="1" customHeight="1" x14ac:dyDescent="0.2">
      <c r="A364" s="40"/>
      <c r="B364" s="256" t="s">
        <v>140</v>
      </c>
      <c r="C364" s="259" t="s">
        <v>54</v>
      </c>
      <c r="D364" s="250" t="s">
        <v>32</v>
      </c>
      <c r="E364" s="250" t="s">
        <v>185</v>
      </c>
      <c r="F364" s="250" t="s">
        <v>130</v>
      </c>
      <c r="G364" s="25"/>
      <c r="H364" s="32">
        <f>H365</f>
        <v>5352</v>
      </c>
      <c r="I364" s="18"/>
      <c r="J364" s="283">
        <f>J365</f>
        <v>5352</v>
      </c>
      <c r="K364" s="47">
        <f t="shared" si="17"/>
        <v>100</v>
      </c>
    </row>
    <row r="365" spans="1:11" ht="15" hidden="1" x14ac:dyDescent="0.2">
      <c r="A365" s="40"/>
      <c r="B365" s="248" t="s">
        <v>46</v>
      </c>
      <c r="C365" s="259" t="s">
        <v>54</v>
      </c>
      <c r="D365" s="250" t="s">
        <v>32</v>
      </c>
      <c r="E365" s="250" t="s">
        <v>185</v>
      </c>
      <c r="F365" s="250" t="s">
        <v>130</v>
      </c>
      <c r="G365" s="25" t="s">
        <v>15</v>
      </c>
      <c r="H365" s="32">
        <v>5352</v>
      </c>
      <c r="I365" s="18">
        <v>1788.5</v>
      </c>
      <c r="J365" s="283">
        <v>5352</v>
      </c>
      <c r="K365" s="47">
        <f t="shared" si="17"/>
        <v>100</v>
      </c>
    </row>
    <row r="366" spans="1:11" ht="15.75" customHeight="1" x14ac:dyDescent="0.2">
      <c r="A366" s="40"/>
      <c r="B366" s="244" t="s">
        <v>105</v>
      </c>
      <c r="C366" s="269" t="s">
        <v>54</v>
      </c>
      <c r="D366" s="246" t="s">
        <v>120</v>
      </c>
      <c r="E366" s="250"/>
      <c r="F366" s="250"/>
      <c r="G366" s="25"/>
      <c r="H366" s="31">
        <f>SUM(H367)</f>
        <v>2100</v>
      </c>
      <c r="I366" s="18"/>
      <c r="J366" s="282">
        <f>SUM(J367)</f>
        <v>1006.4</v>
      </c>
      <c r="K366" s="47">
        <f t="shared" si="17"/>
        <v>47.923809523809524</v>
      </c>
    </row>
    <row r="367" spans="1:11" ht="14.25" customHeight="1" x14ac:dyDescent="0.2">
      <c r="A367" s="40"/>
      <c r="B367" s="244" t="s">
        <v>117</v>
      </c>
      <c r="C367" s="269" t="s">
        <v>54</v>
      </c>
      <c r="D367" s="246" t="s">
        <v>116</v>
      </c>
      <c r="E367" s="246"/>
      <c r="F367" s="250"/>
      <c r="G367" s="25"/>
      <c r="H367" s="31">
        <f>SUM(H368)</f>
        <v>2100</v>
      </c>
      <c r="I367" s="19">
        <f>SUM(I368)</f>
        <v>1000</v>
      </c>
      <c r="J367" s="282">
        <f>SUM(J368)</f>
        <v>1006.4</v>
      </c>
      <c r="K367" s="47">
        <f t="shared" si="17"/>
        <v>47.923809523809524</v>
      </c>
    </row>
    <row r="368" spans="1:11" ht="54" customHeight="1" x14ac:dyDescent="0.2">
      <c r="A368" s="40"/>
      <c r="B368" s="244" t="s">
        <v>365</v>
      </c>
      <c r="C368" s="246" t="s">
        <v>54</v>
      </c>
      <c r="D368" s="246" t="s">
        <v>116</v>
      </c>
      <c r="E368" s="246" t="s">
        <v>156</v>
      </c>
      <c r="F368" s="250"/>
      <c r="G368" s="25"/>
      <c r="H368" s="31">
        <f>SUM(H370)</f>
        <v>2100</v>
      </c>
      <c r="I368" s="19">
        <f>SUM(I370)</f>
        <v>1000</v>
      </c>
      <c r="J368" s="282">
        <f>SUM(J370)</f>
        <v>1006.4</v>
      </c>
      <c r="K368" s="47">
        <f t="shared" si="17"/>
        <v>47.923809523809524</v>
      </c>
    </row>
    <row r="369" spans="1:11" ht="24.75" customHeight="1" x14ac:dyDescent="0.2">
      <c r="A369" s="40"/>
      <c r="B369" s="248" t="s">
        <v>242</v>
      </c>
      <c r="C369" s="250" t="s">
        <v>54</v>
      </c>
      <c r="D369" s="250" t="s">
        <v>116</v>
      </c>
      <c r="E369" s="250" t="s">
        <v>156</v>
      </c>
      <c r="F369" s="246" t="s">
        <v>36</v>
      </c>
      <c r="G369" s="25"/>
      <c r="H369" s="32">
        <f>H370</f>
        <v>2100</v>
      </c>
      <c r="I369" s="19"/>
      <c r="J369" s="283">
        <f>J370</f>
        <v>1006.4</v>
      </c>
      <c r="K369" s="48">
        <f t="shared" si="17"/>
        <v>47.923809523809524</v>
      </c>
    </row>
    <row r="370" spans="1:11" ht="24.75" customHeight="1" x14ac:dyDescent="0.2">
      <c r="A370" s="40"/>
      <c r="B370" s="248" t="s">
        <v>127</v>
      </c>
      <c r="C370" s="250" t="s">
        <v>54</v>
      </c>
      <c r="D370" s="250" t="s">
        <v>116</v>
      </c>
      <c r="E370" s="250" t="s">
        <v>156</v>
      </c>
      <c r="F370" s="246" t="s">
        <v>91</v>
      </c>
      <c r="G370" s="25"/>
      <c r="H370" s="32">
        <v>2100</v>
      </c>
      <c r="I370" s="18">
        <v>1000</v>
      </c>
      <c r="J370" s="283">
        <v>1006.4</v>
      </c>
      <c r="K370" s="48">
        <f t="shared" si="17"/>
        <v>47.923809523809524</v>
      </c>
    </row>
    <row r="371" spans="1:11" ht="25.5" hidden="1" x14ac:dyDescent="0.2">
      <c r="A371" s="40"/>
      <c r="B371" s="248" t="s">
        <v>132</v>
      </c>
      <c r="C371" s="259" t="s">
        <v>54</v>
      </c>
      <c r="D371" s="250" t="s">
        <v>116</v>
      </c>
      <c r="E371" s="250" t="s">
        <v>156</v>
      </c>
      <c r="F371" s="250" t="s">
        <v>80</v>
      </c>
      <c r="G371" s="25"/>
      <c r="H371" s="32">
        <f>H372+H373+H374</f>
        <v>896.5</v>
      </c>
      <c r="I371" s="18"/>
      <c r="J371" s="283">
        <f>J372+J373+J374</f>
        <v>896.5</v>
      </c>
      <c r="K371" s="48">
        <f t="shared" si="17"/>
        <v>100</v>
      </c>
    </row>
    <row r="372" spans="1:11" ht="15" hidden="1" customHeight="1" x14ac:dyDescent="0.2">
      <c r="A372" s="40"/>
      <c r="B372" s="248" t="s">
        <v>46</v>
      </c>
      <c r="C372" s="259" t="s">
        <v>54</v>
      </c>
      <c r="D372" s="250" t="s">
        <v>116</v>
      </c>
      <c r="E372" s="250" t="s">
        <v>156</v>
      </c>
      <c r="F372" s="250" t="s">
        <v>80</v>
      </c>
      <c r="G372" s="25" t="s">
        <v>15</v>
      </c>
      <c r="H372" s="32">
        <v>808.2</v>
      </c>
      <c r="I372" s="18">
        <v>800</v>
      </c>
      <c r="J372" s="283">
        <v>808.2</v>
      </c>
      <c r="K372" s="48">
        <f t="shared" si="17"/>
        <v>100</v>
      </c>
    </row>
    <row r="373" spans="1:11" ht="15" hidden="1" x14ac:dyDescent="0.2">
      <c r="A373" s="40"/>
      <c r="B373" s="248" t="s">
        <v>16</v>
      </c>
      <c r="C373" s="259" t="s">
        <v>54</v>
      </c>
      <c r="D373" s="250" t="s">
        <v>116</v>
      </c>
      <c r="E373" s="250" t="s">
        <v>156</v>
      </c>
      <c r="F373" s="250" t="s">
        <v>80</v>
      </c>
      <c r="G373" s="25" t="s">
        <v>17</v>
      </c>
      <c r="H373" s="32">
        <v>88.3</v>
      </c>
      <c r="I373" s="18">
        <v>200</v>
      </c>
      <c r="J373" s="283">
        <v>88.3</v>
      </c>
      <c r="K373" s="48">
        <f t="shared" si="17"/>
        <v>100</v>
      </c>
    </row>
    <row r="374" spans="1:11" ht="15" hidden="1" x14ac:dyDescent="0.2">
      <c r="A374" s="40"/>
      <c r="B374" s="248" t="s">
        <v>41</v>
      </c>
      <c r="C374" s="259" t="s">
        <v>54</v>
      </c>
      <c r="D374" s="250" t="s">
        <v>116</v>
      </c>
      <c r="E374" s="250" t="s">
        <v>156</v>
      </c>
      <c r="F374" s="250" t="s">
        <v>80</v>
      </c>
      <c r="G374" s="25" t="s">
        <v>39</v>
      </c>
      <c r="H374" s="32">
        <f>H375</f>
        <v>0</v>
      </c>
      <c r="I374" s="18"/>
      <c r="J374" s="283">
        <f>J375</f>
        <v>0</v>
      </c>
      <c r="K374" s="48" t="e">
        <f t="shared" si="17"/>
        <v>#DIV/0!</v>
      </c>
    </row>
    <row r="375" spans="1:11" ht="15" hidden="1" x14ac:dyDescent="0.2">
      <c r="A375" s="40"/>
      <c r="B375" s="248" t="s">
        <v>18</v>
      </c>
      <c r="C375" s="259" t="s">
        <v>54</v>
      </c>
      <c r="D375" s="250" t="s">
        <v>116</v>
      </c>
      <c r="E375" s="250" t="s">
        <v>156</v>
      </c>
      <c r="F375" s="250" t="s">
        <v>80</v>
      </c>
      <c r="G375" s="25" t="s">
        <v>19</v>
      </c>
      <c r="H375" s="32"/>
      <c r="I375" s="18"/>
      <c r="J375" s="283"/>
      <c r="K375" s="48" t="e">
        <f t="shared" si="17"/>
        <v>#DIV/0!</v>
      </c>
    </row>
    <row r="376" spans="1:11" ht="14.25" customHeight="1" x14ac:dyDescent="0.2">
      <c r="A376" s="40"/>
      <c r="B376" s="244" t="s">
        <v>106</v>
      </c>
      <c r="C376" s="269" t="s">
        <v>54</v>
      </c>
      <c r="D376" s="246" t="s">
        <v>121</v>
      </c>
      <c r="E376" s="250"/>
      <c r="F376" s="250"/>
      <c r="G376" s="25"/>
      <c r="H376" s="31">
        <f>H377</f>
        <v>1140</v>
      </c>
      <c r="I376" s="18"/>
      <c r="J376" s="282">
        <f>J377</f>
        <v>732</v>
      </c>
      <c r="K376" s="47">
        <f t="shared" si="17"/>
        <v>64.21052631578948</v>
      </c>
    </row>
    <row r="377" spans="1:11" ht="14.25" customHeight="1" x14ac:dyDescent="0.2">
      <c r="A377" s="40"/>
      <c r="B377" s="244" t="s">
        <v>62</v>
      </c>
      <c r="C377" s="269" t="s">
        <v>54</v>
      </c>
      <c r="D377" s="246" t="s">
        <v>68</v>
      </c>
      <c r="E377" s="246"/>
      <c r="F377" s="250"/>
      <c r="G377" s="25"/>
      <c r="H377" s="31">
        <f>SUM(H378)</f>
        <v>1140</v>
      </c>
      <c r="I377" s="19">
        <f>SUM(I378)</f>
        <v>1800</v>
      </c>
      <c r="J377" s="282">
        <f>SUM(J378)</f>
        <v>732</v>
      </c>
      <c r="K377" s="47">
        <f t="shared" si="17"/>
        <v>64.21052631578948</v>
      </c>
    </row>
    <row r="378" spans="1:11" ht="51" x14ac:dyDescent="0.2">
      <c r="A378" s="40"/>
      <c r="B378" s="244" t="s">
        <v>186</v>
      </c>
      <c r="C378" s="246" t="s">
        <v>54</v>
      </c>
      <c r="D378" s="246" t="s">
        <v>68</v>
      </c>
      <c r="E378" s="246" t="s">
        <v>157</v>
      </c>
      <c r="F378" s="246"/>
      <c r="G378" s="26"/>
      <c r="H378" s="31">
        <f>SUM(H380)</f>
        <v>1140</v>
      </c>
      <c r="I378" s="24">
        <f>SUM(I380)</f>
        <v>1800</v>
      </c>
      <c r="J378" s="282">
        <f>SUM(J380)</f>
        <v>732</v>
      </c>
      <c r="K378" s="47">
        <f t="shared" si="17"/>
        <v>64.21052631578948</v>
      </c>
    </row>
    <row r="379" spans="1:11" ht="24.75" customHeight="1" x14ac:dyDescent="0.2">
      <c r="A379" s="40"/>
      <c r="B379" s="248" t="s">
        <v>242</v>
      </c>
      <c r="C379" s="250" t="s">
        <v>54</v>
      </c>
      <c r="D379" s="250" t="s">
        <v>68</v>
      </c>
      <c r="E379" s="250" t="s">
        <v>157</v>
      </c>
      <c r="F379" s="246" t="s">
        <v>36</v>
      </c>
      <c r="G379" s="25"/>
      <c r="H379" s="32">
        <f>H380</f>
        <v>1140</v>
      </c>
      <c r="I379" s="23"/>
      <c r="J379" s="283">
        <f>J380</f>
        <v>732</v>
      </c>
      <c r="K379" s="48">
        <f t="shared" si="17"/>
        <v>64.21052631578948</v>
      </c>
    </row>
    <row r="380" spans="1:11" ht="24.75" customHeight="1" x14ac:dyDescent="0.2">
      <c r="A380" s="40"/>
      <c r="B380" s="248" t="s">
        <v>127</v>
      </c>
      <c r="C380" s="250" t="s">
        <v>54</v>
      </c>
      <c r="D380" s="250" t="s">
        <v>68</v>
      </c>
      <c r="E380" s="250" t="s">
        <v>157</v>
      </c>
      <c r="F380" s="246" t="s">
        <v>91</v>
      </c>
      <c r="G380" s="37"/>
      <c r="H380" s="32">
        <v>1140</v>
      </c>
      <c r="I380" s="18">
        <f>SUM(I382:I383)</f>
        <v>1800</v>
      </c>
      <c r="J380" s="283">
        <v>732</v>
      </c>
      <c r="K380" s="48">
        <f t="shared" si="17"/>
        <v>64.21052631578948</v>
      </c>
    </row>
    <row r="381" spans="1:11" ht="27.75" hidden="1" customHeight="1" x14ac:dyDescent="0.2">
      <c r="A381" s="40"/>
      <c r="B381" s="248" t="s">
        <v>132</v>
      </c>
      <c r="C381" s="259" t="s">
        <v>54</v>
      </c>
      <c r="D381" s="250" t="s">
        <v>68</v>
      </c>
      <c r="E381" s="250" t="s">
        <v>157</v>
      </c>
      <c r="F381" s="250" t="s">
        <v>80</v>
      </c>
      <c r="G381" s="37"/>
      <c r="H381" s="32">
        <f>H382</f>
        <v>1377.5</v>
      </c>
      <c r="I381" s="18"/>
      <c r="J381" s="283">
        <f>J382</f>
        <v>1377.5</v>
      </c>
      <c r="K381" s="48">
        <f t="shared" si="17"/>
        <v>100</v>
      </c>
    </row>
    <row r="382" spans="1:11" ht="15" hidden="1" x14ac:dyDescent="0.2">
      <c r="A382" s="40"/>
      <c r="B382" s="248" t="s">
        <v>46</v>
      </c>
      <c r="C382" s="259" t="s">
        <v>54</v>
      </c>
      <c r="D382" s="250" t="s">
        <v>68</v>
      </c>
      <c r="E382" s="250" t="s">
        <v>157</v>
      </c>
      <c r="F382" s="250" t="s">
        <v>80</v>
      </c>
      <c r="G382" s="25" t="s">
        <v>15</v>
      </c>
      <c r="H382" s="32">
        <v>1377.5</v>
      </c>
      <c r="I382" s="18">
        <v>1700</v>
      </c>
      <c r="J382" s="283">
        <v>1377.5</v>
      </c>
      <c r="K382" s="48">
        <f t="shared" si="17"/>
        <v>100</v>
      </c>
    </row>
    <row r="383" spans="1:11" ht="14.25" hidden="1" customHeight="1" x14ac:dyDescent="0.2">
      <c r="A383" s="40"/>
      <c r="B383" s="248" t="s">
        <v>20</v>
      </c>
      <c r="C383" s="259" t="s">
        <v>54</v>
      </c>
      <c r="D383" s="250" t="s">
        <v>68</v>
      </c>
      <c r="E383" s="250" t="s">
        <v>157</v>
      </c>
      <c r="F383" s="250" t="s">
        <v>80</v>
      </c>
      <c r="G383" s="25" t="s">
        <v>21</v>
      </c>
      <c r="H383" s="32"/>
      <c r="I383" s="18">
        <v>100</v>
      </c>
      <c r="J383" s="283"/>
      <c r="K383" s="48" t="e">
        <f t="shared" si="17"/>
        <v>#DIV/0!</v>
      </c>
    </row>
    <row r="384" spans="1:11" ht="14.25" x14ac:dyDescent="0.2">
      <c r="A384" s="41"/>
      <c r="B384" s="270" t="s">
        <v>34</v>
      </c>
      <c r="C384" s="271"/>
      <c r="D384" s="246"/>
      <c r="E384" s="246"/>
      <c r="F384" s="272"/>
      <c r="G384" s="37"/>
      <c r="H384" s="29">
        <f>SUM(H11+H55)</f>
        <v>203601.9</v>
      </c>
      <c r="I384" s="42" t="e">
        <f>SUM(I11+I55)</f>
        <v>#REF!</v>
      </c>
      <c r="J384" s="277">
        <f>SUM(J11+J55)</f>
        <v>155122.20000000001</v>
      </c>
      <c r="K384" s="47">
        <f t="shared" si="17"/>
        <v>76.188974660845503</v>
      </c>
    </row>
    <row r="385" spans="1:11" hidden="1" x14ac:dyDescent="0.2"/>
    <row r="386" spans="1:11" s="53" customFormat="1" ht="36" hidden="1" customHeight="1" x14ac:dyDescent="0.2">
      <c r="A386" s="306" t="s">
        <v>396</v>
      </c>
      <c r="B386" s="306"/>
      <c r="C386" s="306"/>
      <c r="D386" s="306"/>
      <c r="E386" s="306"/>
      <c r="F386" s="306"/>
      <c r="G386" s="306"/>
      <c r="H386" s="306"/>
      <c r="I386" s="306"/>
      <c r="J386" s="306"/>
      <c r="K386" s="306"/>
    </row>
    <row r="387" spans="1:11" s="53" customFormat="1" ht="12.75" hidden="1" customHeight="1" x14ac:dyDescent="0.2">
      <c r="A387" s="306"/>
      <c r="B387" s="306"/>
      <c r="C387" s="306"/>
      <c r="D387" s="306"/>
      <c r="E387" s="306"/>
      <c r="F387" s="306"/>
      <c r="G387" s="306"/>
      <c r="H387" s="306"/>
      <c r="I387" s="306"/>
      <c r="J387" s="306"/>
      <c r="K387" s="306"/>
    </row>
    <row r="388" spans="1:11" s="53" customFormat="1" ht="12.75" hidden="1" customHeight="1" x14ac:dyDescent="0.2">
      <c r="A388" s="306"/>
      <c r="B388" s="306"/>
      <c r="C388" s="306"/>
      <c r="D388" s="306"/>
      <c r="E388" s="306"/>
      <c r="F388" s="306"/>
      <c r="G388" s="306"/>
      <c r="H388" s="306"/>
      <c r="I388" s="306"/>
      <c r="J388" s="306"/>
      <c r="K388" s="306"/>
    </row>
    <row r="389" spans="1:11" s="53" customFormat="1" ht="12.75" hidden="1" customHeight="1" x14ac:dyDescent="0.2">
      <c r="A389" s="306"/>
      <c r="B389" s="306"/>
      <c r="C389" s="306"/>
      <c r="D389" s="306"/>
      <c r="E389" s="306"/>
      <c r="F389" s="306"/>
      <c r="G389" s="306"/>
      <c r="H389" s="306"/>
      <c r="I389" s="306"/>
      <c r="J389" s="306"/>
      <c r="K389" s="306"/>
    </row>
    <row r="390" spans="1:11" s="53" customFormat="1" ht="104.25" customHeight="1" x14ac:dyDescent="0.2">
      <c r="A390" s="306"/>
      <c r="B390" s="306"/>
      <c r="C390" s="306"/>
      <c r="D390" s="306"/>
      <c r="E390" s="306"/>
      <c r="F390" s="306"/>
      <c r="G390" s="306"/>
      <c r="H390" s="306"/>
      <c r="I390" s="306"/>
      <c r="J390" s="306"/>
      <c r="K390" s="306"/>
    </row>
  </sheetData>
  <mergeCells count="8">
    <mergeCell ref="A386:K390"/>
    <mergeCell ref="B7:H7"/>
    <mergeCell ref="E2:I2"/>
    <mergeCell ref="J2:K2"/>
    <mergeCell ref="A4:J4"/>
    <mergeCell ref="J3:K3"/>
    <mergeCell ref="E3:I3"/>
    <mergeCell ref="A5:K5"/>
  </mergeCells>
  <phoneticPr fontId="15" type="noConversion"/>
  <pageMargins left="0.47244094488188981" right="0.19685039370078741" top="0.39370078740157483" bottom="0.35433070866141736" header="0.51181102362204722" footer="0.51181102362204722"/>
  <pageSetup paperSize="15" scale="68" fitToHeight="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0"/>
  <sheetViews>
    <sheetView topLeftCell="B1" zoomScale="78" zoomScaleNormal="78" workbookViewId="0">
      <selection activeCell="B1" sqref="B1:E23"/>
    </sheetView>
  </sheetViews>
  <sheetFormatPr defaultRowHeight="19.5" customHeight="1" x14ac:dyDescent="0.2"/>
  <cols>
    <col min="1" max="1" width="2" style="62" hidden="1" customWidth="1"/>
    <col min="2" max="2" width="31.42578125" style="62" customWidth="1"/>
    <col min="3" max="3" width="71.28515625" style="62" customWidth="1"/>
    <col min="4" max="4" width="15.140625" style="62" customWidth="1"/>
    <col min="5" max="5" width="18.85546875" style="62" customWidth="1"/>
    <col min="6" max="16384" width="9.140625" style="62"/>
  </cols>
  <sheetData>
    <row r="1" spans="2:8" ht="19.5" customHeight="1" x14ac:dyDescent="0.2">
      <c r="B1" s="61"/>
    </row>
    <row r="2" spans="2:8" ht="30" customHeight="1" x14ac:dyDescent="0.25">
      <c r="B2" s="63"/>
      <c r="C2" s="79" t="s">
        <v>260</v>
      </c>
      <c r="D2" s="314" t="s">
        <v>262</v>
      </c>
      <c r="E2" s="314"/>
      <c r="F2" s="66"/>
      <c r="G2" s="66"/>
      <c r="H2" s="66"/>
    </row>
    <row r="3" spans="2:8" ht="13.5" customHeight="1" x14ac:dyDescent="0.25">
      <c r="B3" s="64"/>
      <c r="C3" s="64"/>
      <c r="D3" s="315" t="s">
        <v>394</v>
      </c>
      <c r="E3" s="315"/>
      <c r="F3" s="66"/>
      <c r="G3" s="66"/>
      <c r="H3" s="66"/>
    </row>
    <row r="4" spans="2:8" ht="13.5" customHeight="1" x14ac:dyDescent="0.25">
      <c r="B4" s="63"/>
      <c r="C4" s="63"/>
      <c r="D4" s="65"/>
    </row>
    <row r="5" spans="2:8" ht="19.5" customHeight="1" x14ac:dyDescent="0.25">
      <c r="B5" s="63"/>
      <c r="C5" s="63"/>
      <c r="D5" s="65"/>
    </row>
    <row r="6" spans="2:8" ht="19.5" customHeight="1" x14ac:dyDescent="0.25">
      <c r="B6" s="63"/>
      <c r="C6" s="63"/>
      <c r="D6" s="63"/>
    </row>
    <row r="7" spans="2:8" ht="19.5" customHeight="1" x14ac:dyDescent="0.2">
      <c r="B7" s="316" t="s">
        <v>364</v>
      </c>
      <c r="C7" s="316"/>
      <c r="D7" s="316"/>
      <c r="E7" s="316"/>
      <c r="F7" s="67"/>
    </row>
    <row r="8" spans="2:8" ht="19.5" customHeight="1" x14ac:dyDescent="0.25">
      <c r="B8" s="317" t="s">
        <v>390</v>
      </c>
      <c r="C8" s="317"/>
      <c r="D8" s="317"/>
      <c r="E8" s="317"/>
      <c r="F8" s="204"/>
    </row>
    <row r="9" spans="2:8" ht="19.5" customHeight="1" x14ac:dyDescent="0.25">
      <c r="B9" s="317"/>
      <c r="C9" s="317"/>
      <c r="D9" s="317"/>
      <c r="E9" s="317"/>
      <c r="F9" s="204"/>
    </row>
    <row r="10" spans="2:8" ht="19.5" customHeight="1" x14ac:dyDescent="0.25">
      <c r="B10" s="79"/>
      <c r="C10" s="79"/>
      <c r="D10" s="79"/>
      <c r="E10" s="79" t="s">
        <v>244</v>
      </c>
    </row>
    <row r="11" spans="2:8" ht="23.25" customHeight="1" x14ac:dyDescent="0.25">
      <c r="B11" s="80" t="s">
        <v>245</v>
      </c>
      <c r="C11" s="80" t="s">
        <v>246</v>
      </c>
      <c r="D11" s="80" t="s">
        <v>247</v>
      </c>
      <c r="E11" s="80" t="s">
        <v>248</v>
      </c>
    </row>
    <row r="12" spans="2:8" ht="31.5" customHeight="1" x14ac:dyDescent="0.2">
      <c r="B12" s="85" t="s">
        <v>249</v>
      </c>
      <c r="C12" s="83" t="s">
        <v>250</v>
      </c>
      <c r="D12" s="284">
        <f>D13+D15</f>
        <v>5428</v>
      </c>
      <c r="E12" s="87">
        <f>E13+E15</f>
        <v>-4300.3999999999942</v>
      </c>
    </row>
    <row r="13" spans="2:8" ht="20.25" customHeight="1" x14ac:dyDescent="0.2">
      <c r="B13" s="86" t="s">
        <v>256</v>
      </c>
      <c r="C13" s="84" t="s">
        <v>251</v>
      </c>
      <c r="D13" s="285">
        <f>D14</f>
        <v>-198173.9</v>
      </c>
      <c r="E13" s="88">
        <f>E14</f>
        <v>-159422.6</v>
      </c>
    </row>
    <row r="14" spans="2:8" ht="51.75" customHeight="1" x14ac:dyDescent="0.2">
      <c r="B14" s="86" t="s">
        <v>257</v>
      </c>
      <c r="C14" s="84" t="s">
        <v>252</v>
      </c>
      <c r="D14" s="285">
        <v>-198173.9</v>
      </c>
      <c r="E14" s="88">
        <v>-159422.6</v>
      </c>
    </row>
    <row r="15" spans="2:8" ht="27" customHeight="1" x14ac:dyDescent="0.2">
      <c r="B15" s="86" t="s">
        <v>258</v>
      </c>
      <c r="C15" s="84" t="s">
        <v>253</v>
      </c>
      <c r="D15" s="285">
        <f>D16</f>
        <v>203601.9</v>
      </c>
      <c r="E15" s="88">
        <f>E16</f>
        <v>155122.20000000001</v>
      </c>
    </row>
    <row r="16" spans="2:8" ht="51.75" customHeight="1" x14ac:dyDescent="0.2">
      <c r="B16" s="86" t="s">
        <v>259</v>
      </c>
      <c r="C16" s="84" t="s">
        <v>254</v>
      </c>
      <c r="D16" s="285">
        <v>203601.9</v>
      </c>
      <c r="E16" s="88">
        <v>155122.20000000001</v>
      </c>
    </row>
    <row r="17" spans="2:5" ht="34.5" customHeight="1" x14ac:dyDescent="0.25">
      <c r="B17" s="81"/>
      <c r="C17" s="82" t="s">
        <v>255</v>
      </c>
      <c r="D17" s="89">
        <f>D12</f>
        <v>5428</v>
      </c>
      <c r="E17" s="90">
        <f>E12</f>
        <v>-4300.3999999999942</v>
      </c>
    </row>
    <row r="20" spans="2:5" ht="19.5" customHeight="1" x14ac:dyDescent="0.25">
      <c r="B20" s="68"/>
    </row>
    <row r="21" spans="2:5" ht="19.5" customHeight="1" x14ac:dyDescent="0.25">
      <c r="B21" s="68"/>
    </row>
    <row r="22" spans="2:5" ht="19.5" customHeight="1" x14ac:dyDescent="0.25">
      <c r="B22" s="68"/>
    </row>
    <row r="23" spans="2:5" ht="19.5" customHeight="1" x14ac:dyDescent="0.2">
      <c r="D23" s="69"/>
    </row>
    <row r="24" spans="2:5" ht="19.5" customHeight="1" x14ac:dyDescent="0.2">
      <c r="B24" s="70"/>
      <c r="C24" s="70"/>
      <c r="D24" s="70"/>
      <c r="E24" s="70"/>
    </row>
    <row r="25" spans="2:5" ht="19.5" customHeight="1" x14ac:dyDescent="0.2">
      <c r="B25" s="71"/>
      <c r="C25" s="72"/>
      <c r="D25" s="73"/>
      <c r="E25" s="73"/>
    </row>
    <row r="26" spans="2:5" ht="19.5" customHeight="1" x14ac:dyDescent="0.2">
      <c r="B26" s="70"/>
      <c r="C26" s="74"/>
      <c r="D26" s="75"/>
      <c r="E26" s="70"/>
    </row>
    <row r="27" spans="2:5" ht="19.5" customHeight="1" x14ac:dyDescent="0.2">
      <c r="B27" s="70"/>
      <c r="C27" s="74"/>
      <c r="D27" s="75"/>
      <c r="E27" s="70"/>
    </row>
    <row r="28" spans="2:5" ht="19.5" customHeight="1" x14ac:dyDescent="0.2">
      <c r="B28" s="70"/>
      <c r="C28" s="74"/>
      <c r="D28" s="75"/>
      <c r="E28" s="70"/>
    </row>
    <row r="29" spans="2:5" ht="30.75" customHeight="1" x14ac:dyDescent="0.2">
      <c r="B29" s="70"/>
      <c r="C29" s="74"/>
      <c r="D29" s="75"/>
      <c r="E29" s="70"/>
    </row>
    <row r="30" spans="2:5" ht="19.5" customHeight="1" x14ac:dyDescent="0.25">
      <c r="B30" s="76"/>
      <c r="C30" s="77"/>
      <c r="D30" s="78"/>
      <c r="E30" s="78"/>
    </row>
  </sheetData>
  <mergeCells count="4">
    <mergeCell ref="D2:E2"/>
    <mergeCell ref="D3:E3"/>
    <mergeCell ref="B7:E7"/>
    <mergeCell ref="B8:E9"/>
  </mergeCells>
  <pageMargins left="0.70866141732283472" right="0.70866141732283472" top="0.74803149606299213" bottom="0.74803149606299213" header="0.31496062992125984" footer="0.31496062992125984"/>
  <pageSetup paperSize="15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Распоряжение 45-п</vt:lpstr>
      <vt:lpstr>Доходы за 3 кв. 2023г.</vt:lpstr>
      <vt:lpstr>расходы 2023г.</vt:lpstr>
      <vt:lpstr>источники 2023</vt:lpstr>
      <vt:lpstr>'Доходы за 3 кв. 2023г.'!Область_печати</vt:lpstr>
      <vt:lpstr>'расходы 2023г.'!Область_печати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Черкасская</cp:lastModifiedBy>
  <cp:lastPrinted>2023-10-09T07:25:52Z</cp:lastPrinted>
  <dcterms:created xsi:type="dcterms:W3CDTF">2007-12-14T23:20:20Z</dcterms:created>
  <dcterms:modified xsi:type="dcterms:W3CDTF">2023-10-09T07:35:57Z</dcterms:modified>
</cp:coreProperties>
</file>